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O\Documents\Julio Hernández\Estadistica_Empresarial_II\English\Exams\"/>
    </mc:Choice>
  </mc:AlternateContent>
  <bookViews>
    <workbookView xWindow="0" yWindow="0" windowWidth="19200" windowHeight="6770"/>
  </bookViews>
  <sheets>
    <sheet name="Hoja1" sheetId="1" r:id="rId1"/>
  </sheets>
  <definedNames>
    <definedName name="_xlnm.Print_Area" localSheetId="0">Hoja1!$AF$2:$AN$39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5" i="1" l="1"/>
  <c r="Y24" i="1" l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X5" i="1"/>
  <c r="X6" i="1" s="1"/>
  <c r="X7" i="1" s="1"/>
  <c r="X8" i="1" s="1"/>
  <c r="X9" i="1" s="1"/>
  <c r="X10" i="1" s="1"/>
  <c r="X11" i="1" s="1"/>
  <c r="X12" i="1" s="1"/>
  <c r="X13" i="1" s="1"/>
  <c r="X14" i="1" s="1"/>
  <c r="X15" i="1" s="1"/>
  <c r="X16" i="1" s="1"/>
  <c r="X17" i="1" s="1"/>
  <c r="X18" i="1" s="1"/>
  <c r="X19" i="1" s="1"/>
  <c r="X20" i="1" s="1"/>
  <c r="X21" i="1" s="1"/>
  <c r="X22" i="1" s="1"/>
  <c r="X23" i="1" s="1"/>
  <c r="AC10" i="1" s="1"/>
  <c r="Z4" i="1"/>
  <c r="T12" i="1"/>
  <c r="T13" i="1" s="1"/>
  <c r="T14" i="1" s="1"/>
  <c r="Z24" i="1" l="1"/>
  <c r="AC12" i="1" s="1"/>
  <c r="AC11" i="1"/>
  <c r="Y41" i="1"/>
  <c r="Y42" i="1" s="1"/>
  <c r="AC13" i="1" l="1"/>
  <c r="AC14" i="1" l="1"/>
  <c r="AC15" i="1"/>
  <c r="AC16" i="1" l="1"/>
  <c r="Y46" i="1"/>
  <c r="AK36" i="1" l="1"/>
  <c r="AK35" i="1"/>
  <c r="AK34" i="1"/>
  <c r="AK33" i="1"/>
  <c r="AK32" i="1"/>
  <c r="AK31" i="1"/>
  <c r="AK30" i="1"/>
  <c r="AK29" i="1"/>
  <c r="AK28" i="1"/>
  <c r="AL36" i="1"/>
  <c r="AK37" i="1"/>
  <c r="AL37" i="1"/>
  <c r="AK6" i="1"/>
  <c r="AK5" i="1"/>
  <c r="E19" i="1"/>
  <c r="E20" i="1"/>
  <c r="E21" i="1"/>
  <c r="E22" i="1"/>
  <c r="AM36" i="1" l="1"/>
  <c r="AN36" i="1" s="1"/>
  <c r="AM37" i="1"/>
  <c r="AN37" i="1" s="1"/>
  <c r="AL35" i="1" l="1"/>
  <c r="AL34" i="1"/>
  <c r="AL33" i="1"/>
  <c r="AL32" i="1"/>
  <c r="AL31" i="1"/>
  <c r="AM31" i="1" s="1"/>
  <c r="AN31" i="1" s="1"/>
  <c r="AL30" i="1"/>
  <c r="AM30" i="1" s="1"/>
  <c r="AN30" i="1" s="1"/>
  <c r="AL29" i="1"/>
  <c r="AM29" i="1" s="1"/>
  <c r="AN29" i="1" s="1"/>
  <c r="AL28" i="1"/>
  <c r="AM28" i="1" s="1"/>
  <c r="AN28" i="1" s="1"/>
  <c r="AM35" i="1"/>
  <c r="AN35" i="1" s="1"/>
  <c r="AM34" i="1"/>
  <c r="AN34" i="1" s="1"/>
  <c r="AM33" i="1"/>
  <c r="AN33" i="1" s="1"/>
  <c r="AH29" i="1"/>
  <c r="AH30" i="1" s="1"/>
  <c r="AH31" i="1" s="1"/>
  <c r="AK19" i="1"/>
  <c r="AL20" i="1" s="1"/>
  <c r="AG6" i="1"/>
  <c r="AG7" i="1" s="1"/>
  <c r="AG8" i="1" s="1"/>
  <c r="AG9" i="1" s="1"/>
  <c r="AG10" i="1" s="1"/>
  <c r="AG11" i="1" s="1"/>
  <c r="AG12" i="1" s="1"/>
  <c r="AG13" i="1" s="1"/>
  <c r="AG14" i="1" s="1"/>
  <c r="AG15" i="1" s="1"/>
  <c r="AG16" i="1" s="1"/>
  <c r="AG17" i="1" s="1"/>
  <c r="AG18" i="1" s="1"/>
  <c r="AG19" i="1" s="1"/>
  <c r="AG20" i="1" s="1"/>
  <c r="AG21" i="1" s="1"/>
  <c r="AG22" i="1" s="1"/>
  <c r="AG23" i="1" s="1"/>
  <c r="AG24" i="1" s="1"/>
  <c r="AM32" i="1" l="1"/>
  <c r="AN32" i="1" s="1"/>
  <c r="AN38" i="1" s="1"/>
  <c r="AH32" i="1"/>
  <c r="AH33" i="1" l="1"/>
  <c r="AH34" i="1" s="1"/>
  <c r="AH35" i="1" s="1"/>
  <c r="D2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23" i="1"/>
  <c r="E24" i="1"/>
  <c r="E5" i="1"/>
  <c r="E25" i="1" l="1"/>
  <c r="C6" i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l="1"/>
  <c r="C20" i="1" s="1"/>
  <c r="C21" i="1" s="1"/>
  <c r="C22" i="1" s="1"/>
  <c r="C23" i="1" s="1"/>
  <c r="C24" i="1" s="1"/>
  <c r="D28" i="1" s="1"/>
  <c r="Y43" i="1" s="1"/>
  <c r="Y47" i="1" s="1"/>
  <c r="AF28" i="1" l="1"/>
  <c r="L37" i="1"/>
  <c r="L13" i="1"/>
  <c r="K16" i="1" s="1"/>
  <c r="D29" i="1"/>
  <c r="D30" i="1"/>
  <c r="D31" i="1" l="1"/>
  <c r="T31" i="1" s="1"/>
  <c r="T33" i="1" s="1"/>
  <c r="T37" i="1" s="1"/>
  <c r="Y44" i="1"/>
  <c r="K40" i="1"/>
  <c r="L39" i="1"/>
  <c r="L15" i="1"/>
  <c r="AJ36" i="1"/>
  <c r="AJ37" i="1"/>
  <c r="AJ30" i="1"/>
  <c r="AJ32" i="1"/>
  <c r="AK7" i="1"/>
  <c r="AK21" i="1" s="1"/>
  <c r="AJ34" i="1"/>
  <c r="AG28" i="1"/>
  <c r="AJ33" i="1"/>
  <c r="AK17" i="1"/>
  <c r="AJ31" i="1"/>
  <c r="AJ29" i="1"/>
  <c r="AJ35" i="1"/>
  <c r="AJ28" i="1"/>
  <c r="D33" i="1"/>
  <c r="D32" i="1"/>
  <c r="T32" i="1" l="1"/>
  <c r="T36" i="1" s="1"/>
  <c r="Y51" i="1"/>
  <c r="Y50" i="1"/>
  <c r="D34" i="1"/>
  <c r="K18" i="1" s="1"/>
  <c r="K42" i="1" l="1"/>
  <c r="L45" i="1" s="1"/>
  <c r="L21" i="1"/>
</calcChain>
</file>

<file path=xl/sharedStrings.xml><?xml version="1.0" encoding="utf-8"?>
<sst xmlns="http://schemas.openxmlformats.org/spreadsheetml/2006/main" count="148" uniqueCount="106">
  <si>
    <t>Xi</t>
  </si>
  <si>
    <t>Xi2</t>
  </si>
  <si>
    <t>n</t>
  </si>
  <si>
    <t>ax</t>
  </si>
  <si>
    <t>ax2</t>
  </si>
  <si>
    <t>Sx2</t>
  </si>
  <si>
    <r>
      <t>S</t>
    </r>
    <r>
      <rPr>
        <vertAlign val="subscript"/>
        <sz val="11"/>
        <color theme="1"/>
        <rFont val="Calibri"/>
        <family val="2"/>
        <scheme val="minor"/>
      </rPr>
      <t>1x</t>
    </r>
    <r>
      <rPr>
        <vertAlign val="superscript"/>
        <sz val="11"/>
        <color theme="1"/>
        <rFont val="Calibri"/>
        <family val="2"/>
        <scheme val="minor"/>
      </rPr>
      <t>2</t>
    </r>
  </si>
  <si>
    <r>
      <t>s</t>
    </r>
    <r>
      <rPr>
        <vertAlign val="subscript"/>
        <sz val="11"/>
        <color theme="1"/>
        <rFont val="Calibri"/>
        <family val="2"/>
        <scheme val="minor"/>
      </rPr>
      <t>1x</t>
    </r>
  </si>
  <si>
    <t>α =</t>
  </si>
  <si>
    <r>
      <t>μ</t>
    </r>
    <r>
      <rPr>
        <vertAlign val="subscript"/>
        <sz val="11"/>
        <color indexed="8"/>
        <rFont val="Calibri"/>
        <family val="2"/>
      </rPr>
      <t xml:space="preserve">0 </t>
    </r>
    <r>
      <rPr>
        <sz val="11"/>
        <color indexed="8"/>
        <rFont val="Calibri"/>
        <family val="2"/>
      </rPr>
      <t xml:space="preserve">= </t>
    </r>
  </si>
  <si>
    <t>H0</t>
  </si>
  <si>
    <t>H1</t>
  </si>
  <si>
    <t>d =</t>
  </si>
  <si>
    <t>dc</t>
  </si>
  <si>
    <t>RC</t>
  </si>
  <si>
    <t>- ∞</t>
  </si>
  <si>
    <t>RA</t>
  </si>
  <si>
    <t>+ ∞</t>
  </si>
  <si>
    <t>d0</t>
  </si>
  <si>
    <r>
      <t>P(d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d0/H0)</t>
    </r>
  </si>
  <si>
    <r>
      <t>If 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is true</t>
    </r>
  </si>
  <si>
    <t>Data</t>
  </si>
  <si>
    <t>Exercise 1</t>
  </si>
  <si>
    <t>Question a)</t>
  </si>
  <si>
    <r>
      <t>t</t>
    </r>
    <r>
      <rPr>
        <vertAlign val="subscript"/>
        <sz val="11"/>
        <color indexed="8"/>
        <rFont val="Arial"/>
        <family val="2"/>
      </rPr>
      <t>α</t>
    </r>
  </si>
  <si>
    <t>Question b)</t>
  </si>
  <si>
    <t>Columna1</t>
  </si>
  <si>
    <t>Media</t>
  </si>
  <si>
    <t>Error típico</t>
  </si>
  <si>
    <t>Mediana</t>
  </si>
  <si>
    <t>Moda</t>
  </si>
  <si>
    <t>Desviación estándar</t>
  </si>
  <si>
    <t>Varianza de la muestra</t>
  </si>
  <si>
    <t>Curtosis</t>
  </si>
  <si>
    <t>Coeficiente de asimetría</t>
  </si>
  <si>
    <t>Rango</t>
  </si>
  <si>
    <t>Mínimo</t>
  </si>
  <si>
    <t>Máximo</t>
  </si>
  <si>
    <t>Suma</t>
  </si>
  <si>
    <t>Cuenta</t>
  </si>
  <si>
    <t>Nivel de confianza(95,0%)</t>
  </si>
  <si>
    <t>AR</t>
  </si>
  <si>
    <t>CR</t>
  </si>
  <si>
    <t>Exercise 2</t>
  </si>
  <si>
    <t>Question c)</t>
  </si>
  <si>
    <t>Ordered</t>
  </si>
  <si>
    <t>Sample</t>
  </si>
  <si>
    <t>Position:</t>
  </si>
  <si>
    <t>Ordered data:</t>
  </si>
  <si>
    <t>Statistics:</t>
  </si>
  <si>
    <t>a</t>
  </si>
  <si>
    <r>
      <t>S</t>
    </r>
    <r>
      <rPr>
        <vertAlign val="superscript"/>
        <sz val="11"/>
        <color indexed="8"/>
        <rFont val="Calibri"/>
        <family val="2"/>
      </rPr>
      <t>2</t>
    </r>
  </si>
  <si>
    <r>
      <t>nS</t>
    </r>
    <r>
      <rPr>
        <vertAlign val="superscript"/>
        <sz val="11"/>
        <color indexed="8"/>
        <rFont val="Calibri"/>
        <family val="2"/>
      </rPr>
      <t>2</t>
    </r>
  </si>
  <si>
    <t>H0:</t>
  </si>
  <si>
    <r>
      <t>The sample comes from a N(</t>
    </r>
    <r>
      <rPr>
        <sz val="11"/>
        <color indexed="8"/>
        <rFont val="Arial"/>
        <family val="2"/>
      </rPr>
      <t>μ</t>
    </r>
    <r>
      <rPr>
        <sz val="11"/>
        <color theme="1"/>
        <rFont val="Calibri"/>
        <family val="2"/>
        <scheme val="minor"/>
      </rPr>
      <t>;</t>
    </r>
    <r>
      <rPr>
        <sz val="11"/>
        <color indexed="8"/>
        <rFont val="Arial"/>
        <family val="2"/>
      </rPr>
      <t>σ</t>
    </r>
    <r>
      <rPr>
        <sz val="11"/>
        <color theme="1"/>
        <rFont val="Calibri"/>
        <family val="2"/>
        <scheme val="minor"/>
      </rPr>
      <t>)</t>
    </r>
  </si>
  <si>
    <t>H1:</t>
  </si>
  <si>
    <r>
      <t>The sample DOES NOT come from a N(</t>
    </r>
    <r>
      <rPr>
        <sz val="11"/>
        <color indexed="8"/>
        <rFont val="Arial"/>
        <family val="2"/>
      </rPr>
      <t>μ</t>
    </r>
    <r>
      <rPr>
        <sz val="11"/>
        <color theme="1"/>
        <rFont val="Calibri"/>
        <family val="2"/>
        <scheme val="minor"/>
      </rPr>
      <t>;</t>
    </r>
    <r>
      <rPr>
        <sz val="11"/>
        <color indexed="8"/>
        <rFont val="Arial"/>
        <family val="2"/>
      </rPr>
      <t>σ</t>
    </r>
    <r>
      <rPr>
        <sz val="11"/>
        <color theme="1"/>
        <rFont val="Calibri"/>
        <family val="2"/>
        <scheme val="minor"/>
      </rPr>
      <t>)</t>
    </r>
  </si>
  <si>
    <t>α</t>
  </si>
  <si>
    <t>Calculation:</t>
  </si>
  <si>
    <r>
      <t>SW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=</t>
    </r>
  </si>
  <si>
    <t>h</t>
  </si>
  <si>
    <t>j = 1..h</t>
  </si>
  <si>
    <r>
      <t>a</t>
    </r>
    <r>
      <rPr>
        <vertAlign val="subscript"/>
        <sz val="11"/>
        <color indexed="8"/>
        <rFont val="Calibri"/>
        <family val="2"/>
      </rPr>
      <t>j,n</t>
    </r>
  </si>
  <si>
    <t>n - j + 1</t>
  </si>
  <si>
    <r>
      <t>x</t>
    </r>
    <r>
      <rPr>
        <vertAlign val="subscript"/>
        <sz val="11"/>
        <color indexed="8"/>
        <rFont val="Calibri"/>
        <family val="2"/>
      </rPr>
      <t>n-j+1</t>
    </r>
    <r>
      <rPr>
        <sz val="11"/>
        <color theme="1"/>
        <rFont val="Calibri"/>
        <family val="2"/>
        <scheme val="minor"/>
      </rPr>
      <t xml:space="preserve"> - x</t>
    </r>
    <r>
      <rPr>
        <vertAlign val="subscript"/>
        <sz val="11"/>
        <color indexed="8"/>
        <rFont val="Calibri"/>
        <family val="2"/>
      </rPr>
      <t>j</t>
    </r>
  </si>
  <si>
    <r>
      <t>a</t>
    </r>
    <r>
      <rPr>
        <vertAlign val="subscript"/>
        <sz val="11"/>
        <color indexed="8"/>
        <rFont val="Calibri"/>
        <family val="2"/>
      </rPr>
      <t>j,n</t>
    </r>
    <r>
      <rPr>
        <sz val="11"/>
        <color theme="1"/>
        <rFont val="Calibri"/>
        <family val="2"/>
        <scheme val="minor"/>
      </rPr>
      <t xml:space="preserve"> (x</t>
    </r>
    <r>
      <rPr>
        <vertAlign val="subscript"/>
        <sz val="11"/>
        <color indexed="8"/>
        <rFont val="Calibri"/>
        <family val="2"/>
      </rPr>
      <t>n-j+1</t>
    </r>
    <r>
      <rPr>
        <sz val="11"/>
        <color theme="1"/>
        <rFont val="Calibri"/>
        <family val="2"/>
        <scheme val="minor"/>
      </rPr>
      <t xml:space="preserve"> - x</t>
    </r>
    <r>
      <rPr>
        <vertAlign val="subscript"/>
        <sz val="11"/>
        <color indexed="8"/>
        <rFont val="Calibri"/>
        <family val="2"/>
      </rPr>
      <t>j</t>
    </r>
    <r>
      <rPr>
        <sz val="11"/>
        <color theme="1"/>
        <rFont val="Calibri"/>
        <family val="2"/>
        <scheme val="minor"/>
      </rPr>
      <t>)</t>
    </r>
  </si>
  <si>
    <t>Total</t>
  </si>
  <si>
    <t>Exercise 3</t>
  </si>
  <si>
    <r>
      <t>x</t>
    </r>
    <r>
      <rPr>
        <vertAlign val="subscript"/>
        <sz val="11"/>
        <color indexed="8"/>
        <rFont val="Calibri"/>
        <family val="2"/>
      </rPr>
      <t>n-j+1</t>
    </r>
  </si>
  <si>
    <r>
      <t>x</t>
    </r>
    <r>
      <rPr>
        <vertAlign val="subscript"/>
        <sz val="11"/>
        <color indexed="8"/>
        <rFont val="Calibri"/>
        <family val="2"/>
      </rPr>
      <t>j</t>
    </r>
  </si>
  <si>
    <r>
      <t>Accept H</t>
    </r>
    <r>
      <rPr>
        <vertAlign val="subscript"/>
        <sz val="11"/>
        <color indexed="8"/>
        <rFont val="Calibri"/>
        <family val="2"/>
      </rPr>
      <t>0</t>
    </r>
  </si>
  <si>
    <r>
      <t xml:space="preserve">&gt; </t>
    </r>
    <r>
      <rPr>
        <sz val="11"/>
        <color theme="1"/>
        <rFont val="Calibri"/>
        <family val="2"/>
      </rPr>
      <t>α → Accept H0</t>
    </r>
  </si>
  <si>
    <t>p-value</t>
  </si>
  <si>
    <t>d0 falls inside CR hence I Reject H0 and Accept H1</t>
  </si>
  <si>
    <r>
      <t xml:space="preserve">&lt; </t>
    </r>
    <r>
      <rPr>
        <sz val="11"/>
        <color theme="1"/>
        <rFont val="Calibri"/>
        <family val="2"/>
      </rPr>
      <t>α → Reject H0</t>
    </r>
  </si>
  <si>
    <t>Lower limit</t>
  </si>
  <si>
    <t>Upper limit</t>
  </si>
  <si>
    <t>Sx</t>
  </si>
  <si>
    <r>
      <t>µ &lt; μ</t>
    </r>
    <r>
      <rPr>
        <vertAlign val="subscript"/>
        <sz val="11"/>
        <color indexed="8"/>
        <rFont val="Calibri"/>
        <family val="2"/>
      </rPr>
      <t>0</t>
    </r>
  </si>
  <si>
    <r>
      <t>µ ≥ μ</t>
    </r>
    <r>
      <rPr>
        <vertAlign val="subscript"/>
        <sz val="11"/>
        <color indexed="8"/>
        <rFont val="Calibri"/>
        <family val="2"/>
      </rPr>
      <t>0</t>
    </r>
  </si>
  <si>
    <t>d0 falls inside AR hence I Accept H0 and Reject H1</t>
  </si>
  <si>
    <t>γ = 1-α =</t>
  </si>
  <si>
    <t>Hence:</t>
  </si>
  <si>
    <t>Therefore the agency will Accept H0</t>
  </si>
  <si>
    <t>γ</t>
  </si>
  <si>
    <t>α/2</t>
  </si>
  <si>
    <t>1-α/2</t>
  </si>
  <si>
    <t>standard error</t>
  </si>
  <si>
    <t>Confidence interval for the variance</t>
  </si>
  <si>
    <t>k1</t>
  </si>
  <si>
    <t>k2</t>
  </si>
  <si>
    <r>
      <t>nS</t>
    </r>
    <r>
      <rPr>
        <vertAlign val="superscript"/>
        <sz val="10"/>
        <rFont val="Arial"/>
        <family val="2"/>
      </rPr>
      <t>2</t>
    </r>
  </si>
  <si>
    <t>Confidence interval for the standard deviation</t>
  </si>
  <si>
    <r>
      <t>t</t>
    </r>
    <r>
      <rPr>
        <vertAlign val="subscript"/>
        <sz val="10"/>
        <rFont val="Arial"/>
        <family val="2"/>
      </rPr>
      <t>n+m-2</t>
    </r>
  </si>
  <si>
    <t>Yi</t>
  </si>
  <si>
    <t>Yi2</t>
  </si>
  <si>
    <t>ay</t>
  </si>
  <si>
    <t>ay2</t>
  </si>
  <si>
    <t>Sy2</t>
  </si>
  <si>
    <t>Sy</t>
  </si>
  <si>
    <r>
      <t>S</t>
    </r>
    <r>
      <rPr>
        <vertAlign val="subscript"/>
        <sz val="11"/>
        <color theme="1"/>
        <rFont val="Calibri"/>
        <family val="2"/>
        <scheme val="minor"/>
      </rPr>
      <t>1y</t>
    </r>
    <r>
      <rPr>
        <vertAlign val="superscript"/>
        <sz val="11"/>
        <color theme="1"/>
        <rFont val="Calibri"/>
        <family val="2"/>
        <scheme val="minor"/>
      </rPr>
      <t>2</t>
    </r>
  </si>
  <si>
    <r>
      <t>s</t>
    </r>
    <r>
      <rPr>
        <vertAlign val="subscript"/>
        <sz val="11"/>
        <color theme="1"/>
        <rFont val="Calibri"/>
        <family val="2"/>
        <scheme val="minor"/>
      </rPr>
      <t>1y</t>
    </r>
  </si>
  <si>
    <t>s*</t>
  </si>
  <si>
    <r>
      <t xml:space="preserve">precision  </t>
    </r>
    <r>
      <rPr>
        <sz val="11"/>
        <color theme="1"/>
        <rFont val="Calibri"/>
        <family val="2"/>
      </rPr>
      <t>ε</t>
    </r>
  </si>
  <si>
    <t>Confidence interval</t>
  </si>
  <si>
    <t>There are not signficative differences between the emissions of X and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</si>
</sst>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vertAlign val="subscript"/>
      <sz val="11"/>
      <color indexed="8"/>
      <name val="Calibri"/>
      <family val="2"/>
    </font>
    <font>
      <vertAlign val="subscript"/>
      <sz val="11"/>
      <color indexed="8"/>
      <name val="Arial"/>
      <family val="2"/>
    </font>
    <font>
      <vertAlign val="superscript"/>
      <sz val="11"/>
      <color indexed="8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164" fontId="0" fillId="0" borderId="0" xfId="0" applyNumberFormat="1"/>
    <xf numFmtId="0" fontId="4" fillId="0" borderId="0" xfId="0" applyFont="1" applyBorder="1"/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quotePrefix="1" applyBorder="1"/>
    <xf numFmtId="0" fontId="0" fillId="0" borderId="0" xfId="0" quotePrefix="1" applyBorder="1" applyAlignment="1">
      <alignment horizontal="center"/>
    </xf>
    <xf numFmtId="164" fontId="0" fillId="0" borderId="0" xfId="0" applyNumberFormat="1" applyBorder="1"/>
    <xf numFmtId="0" fontId="0" fillId="0" borderId="0" xfId="0" applyBorder="1" applyAlignment="1">
      <alignment horizontal="left"/>
    </xf>
    <xf numFmtId="0" fontId="5" fillId="0" borderId="0" xfId="0" applyFont="1" applyBorder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9" fillId="0" borderId="2" xfId="0" applyFont="1" applyFill="1" applyBorder="1" applyAlignment="1">
      <alignment horizontal="centerContinuous"/>
    </xf>
    <xf numFmtId="0" fontId="4" fillId="0" borderId="0" xfId="0" quotePrefix="1" applyFont="1" applyBorder="1" applyAlignment="1">
      <alignment horizontal="center"/>
    </xf>
    <xf numFmtId="165" fontId="0" fillId="0" borderId="0" xfId="0" applyNumberFormat="1" applyBorder="1"/>
    <xf numFmtId="0" fontId="5" fillId="0" borderId="0" xfId="0" applyFont="1"/>
    <xf numFmtId="2" fontId="0" fillId="0" borderId="0" xfId="0" applyNumberFormat="1" applyBorder="1"/>
    <xf numFmtId="0" fontId="0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0" fillId="0" borderId="0" xfId="0" applyFont="1" applyBorder="1"/>
    <xf numFmtId="0" fontId="0" fillId="0" borderId="3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/>
    <xf numFmtId="164" fontId="0" fillId="0" borderId="0" xfId="0" applyNumberFormat="1" applyFont="1"/>
    <xf numFmtId="0" fontId="13" fillId="0" borderId="0" xfId="0" applyFont="1" applyBorder="1"/>
    <xf numFmtId="0" fontId="14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8</xdr:row>
      <xdr:rowOff>38100</xdr:rowOff>
    </xdr:from>
    <xdr:to>
      <xdr:col>11</xdr:col>
      <xdr:colOff>577850</xdr:colOff>
      <xdr:row>10</xdr:row>
      <xdr:rowOff>146050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0" y="1587500"/>
          <a:ext cx="13398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35</xdr:col>
      <xdr:colOff>387350</xdr:colOff>
      <xdr:row>10</xdr:row>
      <xdr:rowOff>120650</xdr:rowOff>
    </xdr:from>
    <xdr:to>
      <xdr:col>39</xdr:col>
      <xdr:colOff>57150</xdr:colOff>
      <xdr:row>13</xdr:row>
      <xdr:rowOff>38100</xdr:rowOff>
    </xdr:to>
    <xdr:pic>
      <xdr:nvPicPr>
        <xdr:cNvPr id="16" name="Imagen 1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9350" y="2101850"/>
          <a:ext cx="2717800" cy="488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35</xdr:col>
      <xdr:colOff>266700</xdr:colOff>
      <xdr:row>14</xdr:row>
      <xdr:rowOff>0</xdr:rowOff>
    </xdr:from>
    <xdr:to>
      <xdr:col>39</xdr:col>
      <xdr:colOff>146050</xdr:colOff>
      <xdr:row>14</xdr:row>
      <xdr:rowOff>165100</xdr:rowOff>
    </xdr:to>
    <xdr:pic>
      <xdr:nvPicPr>
        <xdr:cNvPr id="17" name="Imagen 1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02700" y="2736850"/>
          <a:ext cx="292735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146050</xdr:colOff>
      <xdr:row>11</xdr:row>
      <xdr:rowOff>0</xdr:rowOff>
    </xdr:from>
    <xdr:to>
      <xdr:col>12</xdr:col>
      <xdr:colOff>520700</xdr:colOff>
      <xdr:row>11</xdr:row>
      <xdr:rowOff>177800</xdr:rowOff>
    </xdr:to>
    <xdr:pic>
      <xdr:nvPicPr>
        <xdr:cNvPr id="23" name="Imagen 2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04050" y="2165350"/>
          <a:ext cx="266065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755650</xdr:colOff>
      <xdr:row>30</xdr:row>
      <xdr:rowOff>57150</xdr:rowOff>
    </xdr:from>
    <xdr:to>
      <xdr:col>11</xdr:col>
      <xdr:colOff>571500</xdr:colOff>
      <xdr:row>32</xdr:row>
      <xdr:rowOff>190500</xdr:rowOff>
    </xdr:to>
    <xdr:pic>
      <xdr:nvPicPr>
        <xdr:cNvPr id="27" name="Imagen 2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3650" y="5867400"/>
          <a:ext cx="1339850" cy="50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34</xdr:row>
      <xdr:rowOff>0</xdr:rowOff>
    </xdr:from>
    <xdr:to>
      <xdr:col>12</xdr:col>
      <xdr:colOff>374650</xdr:colOff>
      <xdr:row>34</xdr:row>
      <xdr:rowOff>177800</xdr:rowOff>
    </xdr:to>
    <xdr:pic>
      <xdr:nvPicPr>
        <xdr:cNvPr id="29" name="Imagen 28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0" y="6635750"/>
          <a:ext cx="266065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18</xdr:col>
      <xdr:colOff>0</xdr:colOff>
      <xdr:row>4</xdr:row>
      <xdr:rowOff>0</xdr:rowOff>
    </xdr:from>
    <xdr:to>
      <xdr:col>18</xdr:col>
      <xdr:colOff>590550</xdr:colOff>
      <xdr:row>4</xdr:row>
      <xdr:rowOff>177800</xdr:rowOff>
    </xdr:to>
    <xdr:pic>
      <xdr:nvPicPr>
        <xdr:cNvPr id="30" name="Imagen 29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0" y="736600"/>
          <a:ext cx="59055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18</xdr:col>
      <xdr:colOff>0</xdr:colOff>
      <xdr:row>6</xdr:row>
      <xdr:rowOff>0</xdr:rowOff>
    </xdr:from>
    <xdr:to>
      <xdr:col>21</xdr:col>
      <xdr:colOff>647700</xdr:colOff>
      <xdr:row>6</xdr:row>
      <xdr:rowOff>215900</xdr:rowOff>
    </xdr:to>
    <xdr:pic>
      <xdr:nvPicPr>
        <xdr:cNvPr id="31" name="Imagen 30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0" y="1155700"/>
          <a:ext cx="2933700" cy="21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18</xdr:col>
      <xdr:colOff>171450</xdr:colOff>
      <xdr:row>16</xdr:row>
      <xdr:rowOff>133350</xdr:rowOff>
    </xdr:from>
    <xdr:to>
      <xdr:col>19</xdr:col>
      <xdr:colOff>527050</xdr:colOff>
      <xdr:row>19</xdr:row>
      <xdr:rowOff>99207</xdr:rowOff>
    </xdr:to>
    <xdr:pic>
      <xdr:nvPicPr>
        <xdr:cNvPr id="32" name="Imagen 31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7450" y="3238500"/>
          <a:ext cx="1117600" cy="5183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18</xdr:col>
      <xdr:colOff>0</xdr:colOff>
      <xdr:row>21</xdr:row>
      <xdr:rowOff>0</xdr:rowOff>
    </xdr:from>
    <xdr:to>
      <xdr:col>21</xdr:col>
      <xdr:colOff>38100</xdr:colOff>
      <xdr:row>22</xdr:row>
      <xdr:rowOff>101266</xdr:rowOff>
    </xdr:to>
    <xdr:pic>
      <xdr:nvPicPr>
        <xdr:cNvPr id="33" name="Imagen 32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0" y="4051300"/>
          <a:ext cx="2324100" cy="2854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18</xdr:col>
      <xdr:colOff>12700</xdr:colOff>
      <xdr:row>24</xdr:row>
      <xdr:rowOff>0</xdr:rowOff>
    </xdr:from>
    <xdr:to>
      <xdr:col>20</xdr:col>
      <xdr:colOff>438150</xdr:colOff>
      <xdr:row>27</xdr:row>
      <xdr:rowOff>71967</xdr:rowOff>
    </xdr:to>
    <xdr:pic>
      <xdr:nvPicPr>
        <xdr:cNvPr id="34" name="Imagen 33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28700" y="4603750"/>
          <a:ext cx="1949450" cy="6498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50801</xdr:colOff>
      <xdr:row>24</xdr:row>
      <xdr:rowOff>146050</xdr:rowOff>
    </xdr:from>
    <xdr:to>
      <xdr:col>25</xdr:col>
      <xdr:colOff>571500</xdr:colOff>
      <xdr:row>28</xdr:row>
      <xdr:rowOff>40069</xdr:rowOff>
    </xdr:to>
    <xdr:pic>
      <xdr:nvPicPr>
        <xdr:cNvPr id="35" name="Imagen 34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76801" y="7143750"/>
          <a:ext cx="2044699" cy="649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12700</xdr:colOff>
      <xdr:row>28</xdr:row>
      <xdr:rowOff>127000</xdr:rowOff>
    </xdr:from>
    <xdr:to>
      <xdr:col>26</xdr:col>
      <xdr:colOff>63500</xdr:colOff>
      <xdr:row>32</xdr:row>
      <xdr:rowOff>8325</xdr:rowOff>
    </xdr:to>
    <xdr:pic>
      <xdr:nvPicPr>
        <xdr:cNvPr id="36" name="Imagen 35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38700" y="7880350"/>
          <a:ext cx="2336800" cy="617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76200</xdr:colOff>
      <xdr:row>32</xdr:row>
      <xdr:rowOff>50801</xdr:rowOff>
    </xdr:from>
    <xdr:to>
      <xdr:col>25</xdr:col>
      <xdr:colOff>615950</xdr:colOff>
      <xdr:row>33</xdr:row>
      <xdr:rowOff>112607</xdr:rowOff>
    </xdr:to>
    <xdr:pic>
      <xdr:nvPicPr>
        <xdr:cNvPr id="37" name="Imagen 36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02200" y="6305551"/>
          <a:ext cx="2063750" cy="284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0</xdr:colOff>
      <xdr:row>33</xdr:row>
      <xdr:rowOff>146050</xdr:rowOff>
    </xdr:from>
    <xdr:to>
      <xdr:col>27</xdr:col>
      <xdr:colOff>25400</xdr:colOff>
      <xdr:row>37</xdr:row>
      <xdr:rowOff>158972</xdr:rowOff>
    </xdr:to>
    <xdr:pic>
      <xdr:nvPicPr>
        <xdr:cNvPr id="38" name="Imagen 37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0" y="6623050"/>
          <a:ext cx="3073400" cy="8003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0</xdr:colOff>
      <xdr:row>43</xdr:row>
      <xdr:rowOff>0</xdr:rowOff>
    </xdr:from>
    <xdr:to>
      <xdr:col>23</xdr:col>
      <xdr:colOff>323850</xdr:colOff>
      <xdr:row>43</xdr:row>
      <xdr:rowOff>177800</xdr:rowOff>
    </xdr:to>
    <xdr:pic>
      <xdr:nvPicPr>
        <xdr:cNvPr id="39" name="Imagen 38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0" y="12192000"/>
          <a:ext cx="32385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R57"/>
  <sheetViews>
    <sheetView tabSelected="1" workbookViewId="0">
      <selection activeCell="B1" sqref="B1"/>
    </sheetView>
  </sheetViews>
  <sheetFormatPr baseColWidth="10" defaultRowHeight="14.5" x14ac:dyDescent="0.35"/>
  <sheetData>
    <row r="1" spans="3:44" x14ac:dyDescent="0.35">
      <c r="J1" s="1" t="s">
        <v>22</v>
      </c>
      <c r="S1" s="1" t="s">
        <v>43</v>
      </c>
    </row>
    <row r="2" spans="3:44" x14ac:dyDescent="0.35">
      <c r="C2" s="1" t="s">
        <v>22</v>
      </c>
      <c r="X2" s="1" t="s">
        <v>43</v>
      </c>
      <c r="Y2" t="s">
        <v>44</v>
      </c>
      <c r="AF2" s="23" t="s">
        <v>67</v>
      </c>
      <c r="AG2" s="6"/>
      <c r="AH2" s="6"/>
      <c r="AI2" s="6"/>
      <c r="AJ2" s="6"/>
      <c r="AK2" s="6"/>
      <c r="AL2" s="6"/>
      <c r="AM2" s="6"/>
      <c r="AN2" s="6"/>
      <c r="AO2" s="6"/>
      <c r="AP2" s="6"/>
      <c r="AQ2" s="33"/>
      <c r="AR2" s="6"/>
    </row>
    <row r="3" spans="3:44" x14ac:dyDescent="0.35">
      <c r="G3" t="s">
        <v>45</v>
      </c>
      <c r="J3" s="3" t="s">
        <v>23</v>
      </c>
      <c r="S3" t="s">
        <v>23</v>
      </c>
      <c r="X3" t="s">
        <v>21</v>
      </c>
      <c r="Y3" t="s">
        <v>94</v>
      </c>
      <c r="Z3" t="s">
        <v>95</v>
      </c>
      <c r="AF3" s="6"/>
      <c r="AG3" s="6"/>
      <c r="AH3" s="6"/>
      <c r="AI3" s="6"/>
      <c r="AJ3" s="6"/>
      <c r="AK3" s="6"/>
      <c r="AL3" s="6"/>
      <c r="AM3" s="19"/>
      <c r="AN3" s="19"/>
      <c r="AO3" s="19"/>
      <c r="AP3" s="19"/>
      <c r="AQ3" s="19"/>
      <c r="AR3" s="6"/>
    </row>
    <row r="4" spans="3:44" x14ac:dyDescent="0.35">
      <c r="C4" t="s">
        <v>21</v>
      </c>
      <c r="D4" t="s">
        <v>0</v>
      </c>
      <c r="E4" t="s">
        <v>1</v>
      </c>
      <c r="G4" t="s">
        <v>46</v>
      </c>
      <c r="H4" t="s">
        <v>0</v>
      </c>
      <c r="J4" s="4" t="s">
        <v>8</v>
      </c>
      <c r="K4">
        <v>0.05</v>
      </c>
      <c r="X4">
        <v>1</v>
      </c>
      <c r="Y4">
        <v>52.455216900000003</v>
      </c>
      <c r="Z4" s="2">
        <f>+Y4^2</f>
        <v>2751.5497800260459</v>
      </c>
      <c r="AF4" s="7"/>
      <c r="AG4" s="6" t="s">
        <v>47</v>
      </c>
      <c r="AH4" s="6" t="s">
        <v>48</v>
      </c>
      <c r="AJ4" s="6" t="s">
        <v>49</v>
      </c>
      <c r="AK4" s="6"/>
      <c r="AM4" s="6"/>
      <c r="AN4" s="6"/>
      <c r="AO4" s="6"/>
      <c r="AP4" s="6"/>
    </row>
    <row r="5" spans="3:44" ht="16.5" x14ac:dyDescent="0.45">
      <c r="C5">
        <v>1</v>
      </c>
      <c r="D5" s="2">
        <v>47.263957253482658</v>
      </c>
      <c r="E5" s="2">
        <f>+D5^2</f>
        <v>2233.8816552590361</v>
      </c>
      <c r="H5" s="2">
        <v>46.759433257568162</v>
      </c>
      <c r="J5" s="5" t="s">
        <v>9</v>
      </c>
      <c r="K5" s="6">
        <v>50</v>
      </c>
      <c r="L5" s="6"/>
      <c r="M5" s="6"/>
      <c r="N5" s="6"/>
      <c r="O5" s="6"/>
      <c r="P5" s="6"/>
      <c r="Q5" s="6"/>
      <c r="X5">
        <f>1+X4</f>
        <v>2</v>
      </c>
      <c r="Y5">
        <v>48.7596872819704</v>
      </c>
      <c r="Z5" s="2">
        <f t="shared" ref="Z5:Z23" si="0">+Y5^2</f>
        <v>2377.5071038355459</v>
      </c>
      <c r="AF5" s="19"/>
      <c r="AG5" s="6">
        <v>1</v>
      </c>
      <c r="AH5" s="2">
        <v>46.759433257568162</v>
      </c>
      <c r="AJ5" s="6" t="s">
        <v>50</v>
      </c>
      <c r="AK5" s="10">
        <f>+AVERAGE(AH5:AH24)</f>
        <v>49.274583657849718</v>
      </c>
      <c r="AM5" s="6"/>
      <c r="AN5" s="6"/>
      <c r="AO5" s="6"/>
      <c r="AP5" s="6"/>
      <c r="AQ5" s="22"/>
    </row>
    <row r="6" spans="3:44" ht="16.5" x14ac:dyDescent="0.35">
      <c r="C6">
        <f>1+C5</f>
        <v>2</v>
      </c>
      <c r="D6" s="2">
        <v>49.642483713716501</v>
      </c>
      <c r="E6" s="2">
        <f t="shared" ref="E6:E24" si="1">+D6^2</f>
        <v>2464.376189266608</v>
      </c>
      <c r="H6" s="2">
        <v>47.08595549792517</v>
      </c>
      <c r="L6" s="6"/>
      <c r="M6" s="6"/>
      <c r="N6" s="6"/>
      <c r="O6" s="6"/>
      <c r="P6" s="6"/>
      <c r="Q6" s="6"/>
      <c r="X6">
        <f t="shared" ref="X6:X23" si="2">1+X5</f>
        <v>3</v>
      </c>
      <c r="Y6">
        <v>49.272126155527076</v>
      </c>
      <c r="Z6" s="2">
        <f t="shared" si="0"/>
        <v>2427.7424158861754</v>
      </c>
      <c r="AF6" s="19"/>
      <c r="AG6" s="6">
        <f>1+AG5</f>
        <v>2</v>
      </c>
      <c r="AH6" s="2">
        <v>47.08595549792517</v>
      </c>
      <c r="AJ6" s="6" t="s">
        <v>51</v>
      </c>
      <c r="AK6" s="10">
        <f>VARP(AH5:AH24)</f>
        <v>2.1655691887320723</v>
      </c>
      <c r="AM6" s="6"/>
      <c r="AN6" s="6"/>
      <c r="AO6" s="6"/>
      <c r="AP6" s="6"/>
    </row>
    <row r="7" spans="3:44" ht="17.5" x14ac:dyDescent="0.45">
      <c r="C7">
        <f t="shared" ref="C7:C24" si="3">1+C6</f>
        <v>3</v>
      </c>
      <c r="D7" s="2">
        <v>46.759433257568162</v>
      </c>
      <c r="E7" s="2">
        <f t="shared" si="1"/>
        <v>2186.4445985689713</v>
      </c>
      <c r="H7" s="2">
        <v>47.263957253482658</v>
      </c>
      <c r="J7" s="7" t="s">
        <v>10</v>
      </c>
      <c r="K7" s="5" t="s">
        <v>79</v>
      </c>
      <c r="L7" s="6"/>
      <c r="M7" s="6"/>
      <c r="N7" s="6"/>
      <c r="O7" s="6"/>
      <c r="P7" s="6"/>
      <c r="Q7" s="6"/>
      <c r="X7">
        <f t="shared" si="2"/>
        <v>4</v>
      </c>
      <c r="Y7">
        <v>48.674676812195685</v>
      </c>
      <c r="Z7" s="2">
        <f t="shared" si="0"/>
        <v>2369.2241627717003</v>
      </c>
      <c r="AF7" s="19"/>
      <c r="AG7" s="6">
        <f t="shared" ref="AG7:AG24" si="4">1+AG6</f>
        <v>3</v>
      </c>
      <c r="AH7" s="2">
        <v>47.263957253482658</v>
      </c>
      <c r="AJ7" s="6" t="s">
        <v>52</v>
      </c>
      <c r="AK7" s="10">
        <f>+AF28*AK6</f>
        <v>43.311383774641442</v>
      </c>
      <c r="AM7" s="6"/>
      <c r="AN7" s="6"/>
      <c r="AO7" s="6"/>
      <c r="AP7" s="6"/>
      <c r="AQ7" s="18"/>
    </row>
    <row r="8" spans="3:44" ht="16.5" x14ac:dyDescent="0.45">
      <c r="C8">
        <f t="shared" si="3"/>
        <v>4</v>
      </c>
      <c r="D8" s="2">
        <v>47.867579792102333</v>
      </c>
      <c r="E8" s="2">
        <f t="shared" si="1"/>
        <v>2291.3051951532834</v>
      </c>
      <c r="H8" s="2">
        <v>47.867579792102333</v>
      </c>
      <c r="J8" s="7" t="s">
        <v>11</v>
      </c>
      <c r="K8" s="5" t="s">
        <v>78</v>
      </c>
      <c r="L8" s="6"/>
      <c r="M8" s="6"/>
      <c r="N8" s="6"/>
      <c r="O8" s="6"/>
      <c r="P8" s="6"/>
      <c r="Q8" s="6"/>
      <c r="X8">
        <f t="shared" si="2"/>
        <v>5</v>
      </c>
      <c r="Y8">
        <v>51.668877899999998</v>
      </c>
      <c r="Z8" s="2">
        <f t="shared" si="0"/>
        <v>2669.6729434451081</v>
      </c>
      <c r="AF8" s="19"/>
      <c r="AG8" s="6">
        <f t="shared" si="4"/>
        <v>4</v>
      </c>
      <c r="AH8" s="2">
        <v>47.867579792102333</v>
      </c>
      <c r="AJ8" s="6"/>
      <c r="AK8" s="6"/>
      <c r="AL8" s="6"/>
      <c r="AM8" s="6"/>
      <c r="AN8" s="6"/>
      <c r="AO8" s="6"/>
      <c r="AP8" s="6"/>
      <c r="AQ8" s="18"/>
    </row>
    <row r="9" spans="3:44" x14ac:dyDescent="0.35">
      <c r="C9">
        <f t="shared" si="3"/>
        <v>5</v>
      </c>
      <c r="D9" s="2">
        <v>51.7096537577454</v>
      </c>
      <c r="E9" s="2">
        <f t="shared" si="1"/>
        <v>2673.8882917459132</v>
      </c>
      <c r="H9" s="2">
        <v>48.546567609184422</v>
      </c>
      <c r="J9" s="6"/>
      <c r="K9" s="6"/>
      <c r="L9" s="6"/>
      <c r="M9" s="6"/>
      <c r="N9" s="6"/>
      <c r="O9" s="6"/>
      <c r="P9" s="6"/>
      <c r="Q9" s="6"/>
      <c r="S9" t="s">
        <v>25</v>
      </c>
      <c r="X9">
        <f t="shared" si="2"/>
        <v>6</v>
      </c>
      <c r="Y9">
        <v>48.663997799999997</v>
      </c>
      <c r="Z9" s="2">
        <f t="shared" si="0"/>
        <v>2368.1846818784047</v>
      </c>
      <c r="AF9" s="19"/>
      <c r="AG9" s="6">
        <f t="shared" si="4"/>
        <v>5</v>
      </c>
      <c r="AH9" s="2">
        <v>48.546567609184422</v>
      </c>
      <c r="AJ9" s="7" t="s">
        <v>53</v>
      </c>
      <c r="AK9" s="11" t="s">
        <v>54</v>
      </c>
      <c r="AL9" s="7"/>
      <c r="AM9" s="6"/>
      <c r="AN9" s="6"/>
    </row>
    <row r="10" spans="3:44" ht="16.5" x14ac:dyDescent="0.45">
      <c r="C10">
        <f t="shared" si="3"/>
        <v>6</v>
      </c>
      <c r="D10" s="2">
        <v>47.08595549792517</v>
      </c>
      <c r="E10" s="2">
        <f t="shared" si="1"/>
        <v>2217.0872051525894</v>
      </c>
      <c r="H10" s="2">
        <v>48.5884699</v>
      </c>
      <c r="J10" s="7" t="s">
        <v>12</v>
      </c>
      <c r="L10" s="6"/>
      <c r="M10" s="6" t="s">
        <v>20</v>
      </c>
      <c r="N10" s="6"/>
      <c r="O10" s="6"/>
      <c r="P10" s="6"/>
      <c r="Q10" s="6"/>
      <c r="S10" s="18" t="s">
        <v>2</v>
      </c>
      <c r="T10">
        <v>20</v>
      </c>
      <c r="X10">
        <f t="shared" si="2"/>
        <v>7</v>
      </c>
      <c r="Y10">
        <v>48.941281541599892</v>
      </c>
      <c r="Z10" s="2">
        <f t="shared" si="0"/>
        <v>2395.2490389341465</v>
      </c>
      <c r="AB10" t="s">
        <v>2</v>
      </c>
      <c r="AC10">
        <f>+X23</f>
        <v>20</v>
      </c>
      <c r="AF10" s="19"/>
      <c r="AG10" s="6">
        <f t="shared" si="4"/>
        <v>6</v>
      </c>
      <c r="AH10" s="2">
        <v>48.5884699</v>
      </c>
      <c r="AJ10" s="7" t="s">
        <v>55</v>
      </c>
      <c r="AK10" s="11" t="s">
        <v>56</v>
      </c>
      <c r="AL10" s="7"/>
      <c r="AM10" s="6"/>
      <c r="AN10" s="6"/>
      <c r="AQ10" s="22"/>
    </row>
    <row r="11" spans="3:44" x14ac:dyDescent="0.35">
      <c r="C11">
        <f t="shared" si="3"/>
        <v>7</v>
      </c>
      <c r="D11" s="2">
        <v>48.546567609184422</v>
      </c>
      <c r="E11" s="2">
        <f t="shared" si="1"/>
        <v>2356.7692266331142</v>
      </c>
      <c r="H11" s="2">
        <v>48.781430973496754</v>
      </c>
      <c r="J11" s="6"/>
      <c r="K11" s="6"/>
      <c r="L11" s="6"/>
      <c r="M11" s="6"/>
      <c r="N11" s="6"/>
      <c r="O11" s="6"/>
      <c r="P11" s="6"/>
      <c r="Q11" s="6"/>
      <c r="S11" s="6" t="s">
        <v>84</v>
      </c>
      <c r="T11" s="6">
        <v>0.95</v>
      </c>
      <c r="X11">
        <f t="shared" si="2"/>
        <v>8</v>
      </c>
      <c r="Y11">
        <v>49.838434400269762</v>
      </c>
      <c r="Z11" s="2">
        <f t="shared" si="0"/>
        <v>2483.8695434699925</v>
      </c>
      <c r="AB11" t="s">
        <v>96</v>
      </c>
      <c r="AC11" s="2">
        <f>+Y24/AC10</f>
        <v>49.152737076653203</v>
      </c>
      <c r="AF11" s="19"/>
      <c r="AG11" s="6">
        <f t="shared" si="4"/>
        <v>7</v>
      </c>
      <c r="AH11" s="2">
        <v>48.781430973496754</v>
      </c>
      <c r="AM11" s="6"/>
      <c r="AN11" s="6"/>
    </row>
    <row r="12" spans="3:44" x14ac:dyDescent="0.35">
      <c r="C12">
        <f t="shared" si="3"/>
        <v>8</v>
      </c>
      <c r="D12" s="2">
        <v>49.566336269810563</v>
      </c>
      <c r="E12" s="2">
        <f t="shared" si="1"/>
        <v>2456.8216912119383</v>
      </c>
      <c r="H12" s="2">
        <v>48.793168002623133</v>
      </c>
      <c r="K12" s="6"/>
      <c r="L12" s="6"/>
      <c r="M12" s="6"/>
      <c r="N12" s="6"/>
      <c r="O12" s="6"/>
      <c r="P12" s="6"/>
      <c r="Q12" s="6"/>
      <c r="S12" s="6" t="s">
        <v>57</v>
      </c>
      <c r="T12" s="6">
        <f>1-T11</f>
        <v>5.0000000000000044E-2</v>
      </c>
      <c r="X12">
        <f t="shared" si="2"/>
        <v>9</v>
      </c>
      <c r="Y12">
        <v>45.16151251050178</v>
      </c>
      <c r="Z12" s="2">
        <f t="shared" si="0"/>
        <v>2039.5622122362088</v>
      </c>
      <c r="AB12" t="s">
        <v>97</v>
      </c>
      <c r="AC12" s="2">
        <f>+Z24/AC10</f>
        <v>2419.1775284107507</v>
      </c>
      <c r="AF12" s="19"/>
      <c r="AG12" s="6">
        <f t="shared" si="4"/>
        <v>8</v>
      </c>
      <c r="AH12" s="2">
        <v>48.793168002623133</v>
      </c>
      <c r="AM12" s="6"/>
      <c r="AN12" s="6"/>
      <c r="AQ12" s="18"/>
    </row>
    <row r="13" spans="3:44" ht="16" x14ac:dyDescent="0.4">
      <c r="C13">
        <f t="shared" si="3"/>
        <v>9</v>
      </c>
      <c r="D13" s="2">
        <v>50.336455600000001</v>
      </c>
      <c r="E13" s="2">
        <f t="shared" si="1"/>
        <v>2533.7587623707714</v>
      </c>
      <c r="H13" s="2">
        <v>48.825648332160199</v>
      </c>
      <c r="J13" s="7" t="s">
        <v>13</v>
      </c>
      <c r="K13" s="8" t="s">
        <v>24</v>
      </c>
      <c r="L13" s="6">
        <f>-TINV(2*K4,D28-1)</f>
        <v>-1.7291328115213698</v>
      </c>
      <c r="M13" s="6"/>
      <c r="N13" s="6"/>
      <c r="O13" s="6"/>
      <c r="P13" s="6"/>
      <c r="Q13" s="6"/>
      <c r="S13" s="6" t="s">
        <v>85</v>
      </c>
      <c r="T13" s="6">
        <f>+T12/2</f>
        <v>2.5000000000000022E-2</v>
      </c>
      <c r="X13">
        <f t="shared" si="2"/>
        <v>10</v>
      </c>
      <c r="Y13">
        <v>48.219761204789393</v>
      </c>
      <c r="Z13" s="2">
        <f t="shared" si="0"/>
        <v>2325.1453706469124</v>
      </c>
      <c r="AB13" t="s">
        <v>98</v>
      </c>
      <c r="AC13" s="2">
        <f>+AC12-AC11^2</f>
        <v>3.1859662841520731</v>
      </c>
      <c r="AF13" s="19"/>
      <c r="AG13" s="6">
        <f t="shared" si="4"/>
        <v>9</v>
      </c>
      <c r="AH13" s="2">
        <v>48.825648332160199</v>
      </c>
      <c r="AM13" s="6"/>
      <c r="AN13" s="6"/>
      <c r="AQ13" s="18"/>
    </row>
    <row r="14" spans="3:44" x14ac:dyDescent="0.35">
      <c r="C14">
        <f t="shared" si="3"/>
        <v>10</v>
      </c>
      <c r="D14" s="2">
        <v>51.789725671289489</v>
      </c>
      <c r="E14" s="2">
        <f t="shared" si="1"/>
        <v>2682.1756851074215</v>
      </c>
      <c r="H14" s="2">
        <v>48.917598246509442</v>
      </c>
      <c r="J14" s="6"/>
      <c r="K14" s="6"/>
      <c r="L14" s="6"/>
      <c r="M14" s="6"/>
      <c r="N14" s="6"/>
      <c r="O14" s="6"/>
      <c r="P14" s="6"/>
      <c r="Q14" s="6"/>
      <c r="S14" s="8" t="s">
        <v>86</v>
      </c>
      <c r="T14" s="6">
        <f>1-T13</f>
        <v>0.97499999999999998</v>
      </c>
      <c r="X14">
        <f t="shared" si="2"/>
        <v>11</v>
      </c>
      <c r="Y14">
        <v>49.887789900000001</v>
      </c>
      <c r="Z14" s="2">
        <f t="shared" si="0"/>
        <v>2488.7915811065423</v>
      </c>
      <c r="AB14" t="s">
        <v>99</v>
      </c>
      <c r="AC14" s="2">
        <f>+SQRT(AC13)</f>
        <v>1.7849275291036533</v>
      </c>
      <c r="AF14" s="19"/>
      <c r="AG14" s="6">
        <f t="shared" si="4"/>
        <v>10</v>
      </c>
      <c r="AH14" s="2">
        <v>48.917598246509442</v>
      </c>
      <c r="AM14" s="6"/>
      <c r="AN14" s="6"/>
    </row>
    <row r="15" spans="3:44" ht="17.5" x14ac:dyDescent="0.45">
      <c r="C15">
        <f t="shared" si="3"/>
        <v>11</v>
      </c>
      <c r="D15" s="2">
        <v>48.5884699</v>
      </c>
      <c r="E15" s="2">
        <f t="shared" si="1"/>
        <v>2360.8394072232059</v>
      </c>
      <c r="H15" s="2">
        <v>49.054095211351523</v>
      </c>
      <c r="J15" s="7" t="s">
        <v>14</v>
      </c>
      <c r="K15" s="9" t="s">
        <v>15</v>
      </c>
      <c r="L15" s="6">
        <f>+L13</f>
        <v>-1.7291328115213698</v>
      </c>
      <c r="O15" s="6"/>
      <c r="Q15" s="6"/>
      <c r="S15" s="8"/>
      <c r="T15" s="6"/>
      <c r="X15">
        <f t="shared" si="2"/>
        <v>12</v>
      </c>
      <c r="Y15">
        <v>49.664434421400074</v>
      </c>
      <c r="Z15" s="2">
        <f t="shared" si="0"/>
        <v>2466.5560463975485</v>
      </c>
      <c r="AB15" t="s">
        <v>100</v>
      </c>
      <c r="AC15" s="2">
        <f>+AC10/(AC10-1)*AC13</f>
        <v>3.3536487201600766</v>
      </c>
      <c r="AF15" s="19"/>
      <c r="AG15" s="6">
        <f t="shared" si="4"/>
        <v>11</v>
      </c>
      <c r="AH15" s="2">
        <v>49.054095211351523</v>
      </c>
      <c r="AM15" s="6"/>
      <c r="AN15" s="6"/>
      <c r="AQ15" s="22"/>
    </row>
    <row r="16" spans="3:44" ht="16.5" x14ac:dyDescent="0.45">
      <c r="C16">
        <f t="shared" si="3"/>
        <v>12</v>
      </c>
      <c r="D16" s="2">
        <v>48.917598246509442</v>
      </c>
      <c r="E16" s="2">
        <f t="shared" si="1"/>
        <v>2392.9314182069038</v>
      </c>
      <c r="H16" s="2">
        <v>49.099001512251562</v>
      </c>
      <c r="J16" s="7" t="s">
        <v>16</v>
      </c>
      <c r="K16" s="6">
        <f>+L13</f>
        <v>-1.7291328115213698</v>
      </c>
      <c r="L16" s="9" t="s">
        <v>17</v>
      </c>
      <c r="M16" s="6"/>
      <c r="N16" s="6"/>
      <c r="O16" s="6"/>
      <c r="P16" s="6"/>
      <c r="Q16" s="6"/>
      <c r="S16" s="36" t="s">
        <v>88</v>
      </c>
      <c r="T16" s="6"/>
      <c r="X16">
        <f t="shared" si="2"/>
        <v>13</v>
      </c>
      <c r="Y16">
        <v>49.611163042980479</v>
      </c>
      <c r="Z16" s="2">
        <f t="shared" si="0"/>
        <v>2461.267498477192</v>
      </c>
      <c r="AB16" t="s">
        <v>101</v>
      </c>
      <c r="AC16" s="2">
        <f>+SQRT(AC15)</f>
        <v>1.8312970049011921</v>
      </c>
      <c r="AF16" s="19"/>
      <c r="AG16" s="6">
        <f t="shared" si="4"/>
        <v>12</v>
      </c>
      <c r="AH16" s="2">
        <v>49.099001512251562</v>
      </c>
      <c r="AJ16" s="20" t="s">
        <v>57</v>
      </c>
      <c r="AK16" s="7">
        <v>0.05</v>
      </c>
      <c r="AL16" s="7"/>
      <c r="AM16" s="6"/>
      <c r="AN16" s="6"/>
    </row>
    <row r="17" spans="3:44" x14ac:dyDescent="0.35">
      <c r="C17">
        <f t="shared" si="3"/>
        <v>13</v>
      </c>
      <c r="D17" s="2">
        <v>49.099001512251562</v>
      </c>
      <c r="E17" s="2">
        <f t="shared" si="1"/>
        <v>2410.7119495000811</v>
      </c>
      <c r="H17" s="2">
        <v>49.566336269810563</v>
      </c>
      <c r="J17" s="7"/>
      <c r="K17" s="6"/>
      <c r="L17" s="6"/>
      <c r="M17" s="6"/>
      <c r="N17" s="6"/>
      <c r="O17" s="6"/>
      <c r="P17" s="6"/>
      <c r="Q17" s="6"/>
      <c r="S17" s="36"/>
      <c r="T17" s="6"/>
      <c r="X17">
        <f t="shared" si="2"/>
        <v>14</v>
      </c>
      <c r="Y17">
        <v>48.055315467761829</v>
      </c>
      <c r="Z17" s="2">
        <f t="shared" si="0"/>
        <v>2309.3133447061095</v>
      </c>
      <c r="AF17" s="19"/>
      <c r="AG17" s="6">
        <f t="shared" si="4"/>
        <v>13</v>
      </c>
      <c r="AH17" s="2">
        <v>49.566336269810563</v>
      </c>
      <c r="AJ17" s="7" t="s">
        <v>2</v>
      </c>
      <c r="AK17" s="7">
        <f>+AF28</f>
        <v>20</v>
      </c>
      <c r="AL17" s="7"/>
      <c r="AM17" s="6"/>
      <c r="AN17" s="6"/>
      <c r="AQ17" s="18"/>
    </row>
    <row r="18" spans="3:44" x14ac:dyDescent="0.35">
      <c r="C18">
        <f t="shared" si="3"/>
        <v>14</v>
      </c>
      <c r="D18" s="2">
        <v>51.125808181415778</v>
      </c>
      <c r="E18" s="2">
        <f t="shared" si="1"/>
        <v>2613.8482622029205</v>
      </c>
      <c r="H18" s="2">
        <v>49.642483713716501</v>
      </c>
      <c r="J18" s="7" t="s">
        <v>18</v>
      </c>
      <c r="K18" s="10">
        <f>+(D29-K5)*SQRT(D28)/D34</f>
        <v>-2.1487114778449965</v>
      </c>
      <c r="L18" s="6"/>
      <c r="M18" s="6"/>
      <c r="N18" s="6"/>
      <c r="O18" s="6"/>
      <c r="P18" s="6"/>
      <c r="Q18" s="6"/>
      <c r="S18" s="36"/>
      <c r="T18" s="6"/>
      <c r="X18">
        <f t="shared" si="2"/>
        <v>15</v>
      </c>
      <c r="Y18">
        <v>50.063216015812941</v>
      </c>
      <c r="Z18" s="2">
        <f t="shared" si="0"/>
        <v>2506.3255978459492</v>
      </c>
      <c r="AF18" s="19"/>
      <c r="AG18" s="6">
        <f t="shared" si="4"/>
        <v>14</v>
      </c>
      <c r="AH18" s="2">
        <v>49.642483713716501</v>
      </c>
      <c r="AJ18" s="7" t="s">
        <v>13</v>
      </c>
      <c r="AK18" s="21">
        <v>0.90500000000000003</v>
      </c>
      <c r="AL18" s="7"/>
      <c r="AM18" s="6"/>
      <c r="AN18" s="6"/>
    </row>
    <row r="19" spans="3:44" x14ac:dyDescent="0.35">
      <c r="C19">
        <f t="shared" si="3"/>
        <v>15</v>
      </c>
      <c r="D19" s="2">
        <v>49.054095211351523</v>
      </c>
      <c r="E19" s="2">
        <f t="shared" si="1"/>
        <v>2406.3042570043403</v>
      </c>
      <c r="H19" s="2">
        <v>49.826797362504294</v>
      </c>
      <c r="J19" s="6"/>
      <c r="K19" s="6"/>
      <c r="L19" s="6"/>
      <c r="M19" s="6"/>
      <c r="N19" s="6"/>
      <c r="O19" s="6"/>
      <c r="P19" s="6"/>
      <c r="Q19" s="6"/>
      <c r="S19" s="36"/>
      <c r="T19" s="6"/>
      <c r="X19">
        <f t="shared" si="2"/>
        <v>16</v>
      </c>
      <c r="Y19">
        <v>52.897789899999999</v>
      </c>
      <c r="Z19" s="2">
        <f t="shared" si="0"/>
        <v>2798.176176304542</v>
      </c>
      <c r="AF19" s="19"/>
      <c r="AG19" s="6">
        <f t="shared" si="4"/>
        <v>15</v>
      </c>
      <c r="AH19" s="2">
        <v>49.826797362504294</v>
      </c>
      <c r="AJ19" s="7" t="s">
        <v>41</v>
      </c>
      <c r="AK19" s="21">
        <f>+AK18</f>
        <v>0.90500000000000003</v>
      </c>
      <c r="AL19" s="16">
        <v>1</v>
      </c>
      <c r="AM19" s="6"/>
      <c r="AN19" s="6"/>
    </row>
    <row r="20" spans="3:44" x14ac:dyDescent="0.35">
      <c r="C20">
        <f t="shared" si="3"/>
        <v>16</v>
      </c>
      <c r="D20" s="2">
        <v>48.781430973496754</v>
      </c>
      <c r="E20" s="2">
        <f t="shared" si="1"/>
        <v>2379.6280078220284</v>
      </c>
      <c r="H20" s="2">
        <v>50.336455600000001</v>
      </c>
      <c r="J20" s="11" t="s">
        <v>73</v>
      </c>
      <c r="K20" s="6"/>
      <c r="L20" s="6"/>
      <c r="M20" s="6"/>
      <c r="N20" s="6"/>
      <c r="O20" s="6"/>
      <c r="P20" s="6"/>
      <c r="Q20" s="6"/>
      <c r="S20" s="36"/>
      <c r="T20" s="6"/>
      <c r="X20">
        <f t="shared" si="2"/>
        <v>17</v>
      </c>
      <c r="Y20">
        <v>46.542252797051333</v>
      </c>
      <c r="Z20" s="2">
        <f t="shared" si="0"/>
        <v>2166.1812954246325</v>
      </c>
      <c r="AF20" s="19"/>
      <c r="AG20" s="6">
        <f t="shared" si="4"/>
        <v>16</v>
      </c>
      <c r="AH20" s="2">
        <v>50.336455600000001</v>
      </c>
      <c r="AJ20" s="7" t="s">
        <v>42</v>
      </c>
      <c r="AK20" s="16">
        <v>0</v>
      </c>
      <c r="AL20" s="21">
        <f>+AK19</f>
        <v>0.90500000000000003</v>
      </c>
      <c r="AM20" s="6"/>
      <c r="AN20" s="6"/>
    </row>
    <row r="21" spans="3:44" ht="16.5" x14ac:dyDescent="0.45">
      <c r="C21">
        <f t="shared" si="3"/>
        <v>17</v>
      </c>
      <c r="D21" s="2">
        <v>49.826797362504294</v>
      </c>
      <c r="E21" s="2">
        <f t="shared" si="1"/>
        <v>2482.7097354040648</v>
      </c>
      <c r="H21" s="2">
        <v>51.125808181415778</v>
      </c>
      <c r="J21" s="6" t="s">
        <v>72</v>
      </c>
      <c r="K21" t="s">
        <v>19</v>
      </c>
      <c r="L21" s="10">
        <f>1-_xlfn.T.DIST.RT(K18,D28-1)</f>
        <v>2.2379881206713415E-2</v>
      </c>
      <c r="M21" s="6" t="s">
        <v>74</v>
      </c>
      <c r="N21" s="6"/>
      <c r="O21" s="6"/>
      <c r="P21" s="6"/>
      <c r="Q21" s="6"/>
      <c r="S21" s="36"/>
      <c r="T21" s="6"/>
      <c r="X21">
        <f t="shared" si="2"/>
        <v>18</v>
      </c>
      <c r="Y21">
        <v>49.253079062735196</v>
      </c>
      <c r="Z21" s="2">
        <f t="shared" si="0"/>
        <v>2425.8657971600442</v>
      </c>
      <c r="AF21" s="19"/>
      <c r="AG21" s="6">
        <f t="shared" si="4"/>
        <v>17</v>
      </c>
      <c r="AH21" s="2">
        <v>51.125808181415778</v>
      </c>
      <c r="AI21" s="6"/>
      <c r="AJ21" s="7" t="s">
        <v>59</v>
      </c>
      <c r="AK21" s="10">
        <f>+AN38^2/AK7</f>
        <v>0.9432423555065419</v>
      </c>
      <c r="AL21" s="22" t="s">
        <v>70</v>
      </c>
      <c r="AM21" s="6"/>
      <c r="AN21" s="6"/>
    </row>
    <row r="22" spans="3:44" x14ac:dyDescent="0.35">
      <c r="C22">
        <f t="shared" si="3"/>
        <v>18</v>
      </c>
      <c r="D22" s="2">
        <v>51.911507011856884</v>
      </c>
      <c r="E22" s="2">
        <f t="shared" si="1"/>
        <v>2694.8045602420666</v>
      </c>
      <c r="H22" s="2">
        <v>51.7096537577454</v>
      </c>
      <c r="T22" s="6"/>
      <c r="X22">
        <f t="shared" si="2"/>
        <v>19</v>
      </c>
      <c r="Y22">
        <v>47.220212885120418</v>
      </c>
      <c r="Z22" s="2">
        <f t="shared" si="0"/>
        <v>2229.7485049160923</v>
      </c>
      <c r="AF22" s="19"/>
      <c r="AG22" s="6">
        <f t="shared" si="4"/>
        <v>18</v>
      </c>
      <c r="AH22" s="2">
        <v>51.7096537577454</v>
      </c>
      <c r="AI22" s="6"/>
      <c r="AM22" s="6"/>
      <c r="AN22" s="6"/>
    </row>
    <row r="23" spans="3:44" x14ac:dyDescent="0.35">
      <c r="C23">
        <f t="shared" si="3"/>
        <v>19</v>
      </c>
      <c r="D23" s="2">
        <v>48.793168002623133</v>
      </c>
      <c r="E23" s="2">
        <f t="shared" si="1"/>
        <v>2380.7732437322061</v>
      </c>
      <c r="H23" s="2">
        <v>51.789725671289489</v>
      </c>
      <c r="S23" s="36"/>
      <c r="T23" s="6"/>
      <c r="X23">
        <f t="shared" si="2"/>
        <v>20</v>
      </c>
      <c r="Y23">
        <v>48.203915533347754</v>
      </c>
      <c r="Z23" s="2">
        <f t="shared" si="0"/>
        <v>2323.6174727461248</v>
      </c>
      <c r="AG23" s="6">
        <f t="shared" si="4"/>
        <v>19</v>
      </c>
      <c r="AH23" s="2">
        <v>51.789725671289489</v>
      </c>
      <c r="AI23" s="6"/>
      <c r="AJ23" s="6" t="s">
        <v>72</v>
      </c>
      <c r="AK23" t="s">
        <v>19</v>
      </c>
      <c r="AL23" s="6">
        <v>0.5</v>
      </c>
      <c r="AM23" s="6" t="s">
        <v>71</v>
      </c>
      <c r="AN23" s="6"/>
      <c r="AP23" s="6"/>
    </row>
    <row r="24" spans="3:44" x14ac:dyDescent="0.35">
      <c r="C24">
        <f t="shared" si="3"/>
        <v>20</v>
      </c>
      <c r="D24" s="2">
        <v>48.825648332160199</v>
      </c>
      <c r="E24" s="2">
        <f t="shared" si="1"/>
        <v>2383.9439350557782</v>
      </c>
      <c r="H24" s="2">
        <v>51.911507011856884</v>
      </c>
      <c r="J24" s="3" t="s">
        <v>25</v>
      </c>
      <c r="K24" s="6"/>
      <c r="L24" s="6"/>
      <c r="M24" s="5"/>
      <c r="N24" s="6"/>
      <c r="O24" s="6"/>
      <c r="P24" s="6"/>
      <c r="Q24" s="6"/>
      <c r="S24" s="36"/>
      <c r="T24" s="6"/>
      <c r="Y24" s="2">
        <f>SUM(Y4:Y23)</f>
        <v>983.05474153306409</v>
      </c>
      <c r="Z24" s="2">
        <f>SUM(Z4:Z23)</f>
        <v>48383.550568215018</v>
      </c>
      <c r="AF24" s="6"/>
      <c r="AG24" s="6">
        <f t="shared" si="4"/>
        <v>20</v>
      </c>
      <c r="AH24" s="2">
        <v>51.911507011856884</v>
      </c>
      <c r="AI24" s="19"/>
      <c r="AJ24" s="6"/>
      <c r="AK24" s="6"/>
      <c r="AL24" s="6"/>
      <c r="AM24" s="6"/>
      <c r="AN24" s="6"/>
      <c r="AO24" s="6"/>
      <c r="AP24" s="6"/>
      <c r="AQ24" s="6"/>
      <c r="AR24" s="6"/>
    </row>
    <row r="25" spans="3:44" x14ac:dyDescent="0.35">
      <c r="D25" s="2">
        <f>SUM(D5:D24)</f>
        <v>985.49167315699424</v>
      </c>
      <c r="E25" s="2">
        <f>SUM(E5:E24)</f>
        <v>48603.003276863252</v>
      </c>
      <c r="J25" s="7"/>
      <c r="K25" s="5"/>
      <c r="L25" s="6"/>
      <c r="M25" s="5"/>
      <c r="N25" s="6"/>
      <c r="O25" s="6"/>
      <c r="P25" s="6"/>
      <c r="Q25" s="6"/>
      <c r="S25" s="36"/>
      <c r="T25" s="6"/>
      <c r="AF25" s="6" t="s">
        <v>58</v>
      </c>
      <c r="AO25" s="6"/>
      <c r="AP25" s="6"/>
      <c r="AQ25" s="6"/>
      <c r="AR25" s="6"/>
    </row>
    <row r="26" spans="3:44" x14ac:dyDescent="0.35">
      <c r="J26" s="4" t="s">
        <v>8</v>
      </c>
      <c r="K26">
        <v>0.01</v>
      </c>
      <c r="L26" s="6"/>
      <c r="M26" s="12"/>
      <c r="N26" s="6"/>
      <c r="O26" s="6"/>
      <c r="P26" s="6"/>
      <c r="Q26" s="6"/>
      <c r="T26" s="6"/>
      <c r="AO26" s="6"/>
      <c r="AP26" s="6"/>
      <c r="AQ26" s="6"/>
      <c r="AR26" s="6"/>
    </row>
    <row r="27" spans="3:44" ht="16.5" x14ac:dyDescent="0.45">
      <c r="J27" s="5" t="s">
        <v>9</v>
      </c>
      <c r="K27" s="6">
        <v>50</v>
      </c>
      <c r="L27" s="6"/>
      <c r="M27" s="12"/>
      <c r="N27" s="6"/>
      <c r="O27" s="6"/>
      <c r="P27" s="6"/>
      <c r="Q27" s="6"/>
      <c r="S27" s="36"/>
      <c r="T27" s="6"/>
      <c r="AF27" s="24" t="s">
        <v>2</v>
      </c>
      <c r="AG27" s="25" t="s">
        <v>60</v>
      </c>
      <c r="AH27" s="24" t="s">
        <v>61</v>
      </c>
      <c r="AI27" s="27" t="s">
        <v>62</v>
      </c>
      <c r="AJ27" s="24" t="s">
        <v>63</v>
      </c>
      <c r="AK27" s="24" t="s">
        <v>68</v>
      </c>
      <c r="AL27" s="24" t="s">
        <v>69</v>
      </c>
      <c r="AM27" s="24" t="s">
        <v>64</v>
      </c>
      <c r="AN27" s="24" t="s">
        <v>65</v>
      </c>
    </row>
    <row r="28" spans="3:44" x14ac:dyDescent="0.35">
      <c r="C28" t="s">
        <v>2</v>
      </c>
      <c r="D28">
        <f>+C24</f>
        <v>20</v>
      </c>
      <c r="J28" s="6"/>
      <c r="K28" s="6"/>
      <c r="L28" s="6"/>
      <c r="M28" s="6"/>
      <c r="N28" s="6"/>
      <c r="O28" s="6"/>
      <c r="P28" s="6"/>
      <c r="Q28" s="6"/>
      <c r="S28" s="36"/>
      <c r="T28" s="6"/>
      <c r="AF28" s="24">
        <f>+D28</f>
        <v>20</v>
      </c>
      <c r="AG28" s="26">
        <f>+AF28/2</f>
        <v>10</v>
      </c>
      <c r="AH28" s="28">
        <v>1</v>
      </c>
      <c r="AI28" s="29">
        <v>0.47339999999999999</v>
      </c>
      <c r="AJ28" s="28">
        <f t="shared" ref="AJ28:AJ35" si="5">+$AF$28-AH28+1</f>
        <v>20</v>
      </c>
      <c r="AK28" s="29">
        <f>+AH24</f>
        <v>51.911507011856884</v>
      </c>
      <c r="AL28" s="29">
        <f t="shared" ref="AL28:AL35" si="6">+AH5</f>
        <v>46.759433257568162</v>
      </c>
      <c r="AM28" s="30">
        <f>+AK28-AL28</f>
        <v>5.1520737542887218</v>
      </c>
      <c r="AN28" s="29">
        <f>+AI28*AM28</f>
        <v>2.4389917152802809</v>
      </c>
    </row>
    <row r="29" spans="3:44" ht="16.5" x14ac:dyDescent="0.45">
      <c r="C29" t="s">
        <v>3</v>
      </c>
      <c r="D29" s="2">
        <f>+D25/D28</f>
        <v>49.274583657849711</v>
      </c>
      <c r="J29" s="7" t="s">
        <v>10</v>
      </c>
      <c r="K29" s="5" t="s">
        <v>79</v>
      </c>
      <c r="L29" s="6"/>
      <c r="M29" s="6"/>
      <c r="N29" s="6"/>
      <c r="O29" s="6"/>
      <c r="P29" s="6"/>
      <c r="Q29" s="6"/>
      <c r="S29" s="6" t="s">
        <v>89</v>
      </c>
      <c r="T29" s="6">
        <v>8.907</v>
      </c>
      <c r="AF29" s="7"/>
      <c r="AG29" s="7"/>
      <c r="AH29" s="28">
        <f>1+AH28</f>
        <v>2</v>
      </c>
      <c r="AI29" s="29">
        <v>0.3211</v>
      </c>
      <c r="AJ29" s="28">
        <f t="shared" si="5"/>
        <v>19</v>
      </c>
      <c r="AK29" s="29">
        <f>+AH23</f>
        <v>51.789725671289489</v>
      </c>
      <c r="AL29" s="29">
        <f t="shared" si="6"/>
        <v>47.08595549792517</v>
      </c>
      <c r="AM29" s="30">
        <f t="shared" ref="AM29:AM35" si="7">+AK29-AL29</f>
        <v>4.7037701733643189</v>
      </c>
      <c r="AN29" s="29">
        <f t="shared" ref="AN29:AN35" si="8">+AI29*AM29</f>
        <v>1.5103806026672828</v>
      </c>
    </row>
    <row r="30" spans="3:44" ht="16.5" x14ac:dyDescent="0.45">
      <c r="C30" t="s">
        <v>4</v>
      </c>
      <c r="D30" s="2">
        <f>+E25/D28</f>
        <v>2430.1501638431628</v>
      </c>
      <c r="J30" s="7" t="s">
        <v>11</v>
      </c>
      <c r="K30" s="5" t="s">
        <v>78</v>
      </c>
      <c r="N30" s="6"/>
      <c r="O30" s="6"/>
      <c r="P30" s="6"/>
      <c r="Q30" s="6"/>
      <c r="S30" s="6" t="s">
        <v>90</v>
      </c>
      <c r="T30" s="6">
        <v>32.851999999999997</v>
      </c>
      <c r="AF30" s="7"/>
      <c r="AG30" s="7"/>
      <c r="AH30" s="28">
        <f t="shared" ref="AH30:AH35" si="9">1+AH29</f>
        <v>3</v>
      </c>
      <c r="AI30" s="29">
        <v>0.25650000000000001</v>
      </c>
      <c r="AJ30" s="28">
        <f t="shared" si="5"/>
        <v>18</v>
      </c>
      <c r="AK30" s="29">
        <f>+AH22</f>
        <v>51.7096537577454</v>
      </c>
      <c r="AL30" s="29">
        <f t="shared" si="6"/>
        <v>47.263957253482658</v>
      </c>
      <c r="AM30" s="30">
        <f t="shared" si="7"/>
        <v>4.4456965042627417</v>
      </c>
      <c r="AN30" s="29">
        <f t="shared" si="8"/>
        <v>1.1403211533433932</v>
      </c>
    </row>
    <row r="31" spans="3:44" ht="15.5" x14ac:dyDescent="0.35">
      <c r="C31" t="s">
        <v>5</v>
      </c>
      <c r="D31" s="2">
        <f>+D30-D29^2</f>
        <v>2.1655691887331159</v>
      </c>
      <c r="N31" s="6"/>
      <c r="O31" s="6"/>
      <c r="P31" s="6"/>
      <c r="Q31" s="6"/>
      <c r="S31" s="6" t="s">
        <v>91</v>
      </c>
      <c r="T31" s="10">
        <f>+T10*D31</f>
        <v>43.311383774662318</v>
      </c>
      <c r="AF31" s="7"/>
      <c r="AG31" s="7"/>
      <c r="AH31" s="28">
        <f t="shared" si="9"/>
        <v>4</v>
      </c>
      <c r="AI31" s="29">
        <v>0.20849999999999999</v>
      </c>
      <c r="AJ31" s="28">
        <f t="shared" si="5"/>
        <v>17</v>
      </c>
      <c r="AK31" s="29">
        <f>+AH21</f>
        <v>51.125808181415778</v>
      </c>
      <c r="AL31" s="29">
        <f t="shared" si="6"/>
        <v>47.867579792102333</v>
      </c>
      <c r="AM31" s="30">
        <f t="shared" si="7"/>
        <v>3.2582283893134445</v>
      </c>
      <c r="AN31" s="29">
        <f t="shared" si="8"/>
        <v>0.67934061917185318</v>
      </c>
    </row>
    <row r="32" spans="3:44" ht="16.5" x14ac:dyDescent="0.45">
      <c r="C32" t="s">
        <v>77</v>
      </c>
      <c r="D32" s="2">
        <f>+SQRT(D31)</f>
        <v>1.4715873024503561</v>
      </c>
      <c r="J32" s="7" t="s">
        <v>12</v>
      </c>
      <c r="L32" s="6"/>
      <c r="M32" s="6" t="s">
        <v>20</v>
      </c>
      <c r="N32" s="17"/>
      <c r="O32" s="17"/>
      <c r="P32" s="17"/>
      <c r="Q32" s="17"/>
      <c r="S32" s="35" t="s">
        <v>75</v>
      </c>
      <c r="T32" s="10">
        <f>+T31/T30</f>
        <v>1.3183789046226202</v>
      </c>
      <c r="AF32" s="31"/>
      <c r="AG32" s="7"/>
      <c r="AH32" s="28">
        <f t="shared" si="9"/>
        <v>5</v>
      </c>
      <c r="AI32" s="29">
        <v>0.1686</v>
      </c>
      <c r="AJ32" s="28">
        <f t="shared" si="5"/>
        <v>16</v>
      </c>
      <c r="AK32" s="29">
        <f>+AH20</f>
        <v>50.336455600000001</v>
      </c>
      <c r="AL32" s="29">
        <f t="shared" si="6"/>
        <v>48.546567609184422</v>
      </c>
      <c r="AM32" s="30">
        <f t="shared" si="7"/>
        <v>1.7898879908155791</v>
      </c>
      <c r="AN32" s="29">
        <f t="shared" si="8"/>
        <v>0.30177511525150663</v>
      </c>
    </row>
    <row r="33" spans="3:40" ht="17.5" x14ac:dyDescent="0.45">
      <c r="C33" t="s">
        <v>6</v>
      </c>
      <c r="D33" s="2">
        <f>+D28/(D28-1)*D31</f>
        <v>2.2795465144559115</v>
      </c>
      <c r="N33" s="17"/>
      <c r="O33" s="17"/>
      <c r="P33" s="17"/>
      <c r="Q33" s="17"/>
      <c r="S33" s="35" t="s">
        <v>76</v>
      </c>
      <c r="T33" s="10">
        <f>+T31/T29</f>
        <v>4.8626230801237584</v>
      </c>
      <c r="AF33" s="7"/>
      <c r="AG33" s="7"/>
      <c r="AH33" s="28">
        <f t="shared" si="9"/>
        <v>6</v>
      </c>
      <c r="AI33" s="29">
        <v>0.13339999999999999</v>
      </c>
      <c r="AJ33" s="28">
        <f t="shared" si="5"/>
        <v>15</v>
      </c>
      <c r="AK33" s="29">
        <f>+AH19</f>
        <v>49.826797362504294</v>
      </c>
      <c r="AL33" s="29">
        <f t="shared" si="6"/>
        <v>48.5884699</v>
      </c>
      <c r="AM33" s="30">
        <f t="shared" si="7"/>
        <v>1.2383274625042944</v>
      </c>
      <c r="AN33" s="29">
        <f t="shared" si="8"/>
        <v>0.16519288349807285</v>
      </c>
    </row>
    <row r="34" spans="3:40" ht="16.5" x14ac:dyDescent="0.45">
      <c r="C34" t="s">
        <v>7</v>
      </c>
      <c r="D34" s="2">
        <f>+SQRT(D33)</f>
        <v>1.5098167155174536</v>
      </c>
      <c r="M34" s="6"/>
      <c r="N34" s="6"/>
      <c r="O34" s="6"/>
      <c r="P34" s="6"/>
      <c r="Q34" s="6"/>
      <c r="S34" s="6"/>
      <c r="T34" s="6"/>
      <c r="AF34" s="7"/>
      <c r="AG34" s="7"/>
      <c r="AH34" s="28">
        <f t="shared" si="9"/>
        <v>7</v>
      </c>
      <c r="AI34" s="29">
        <v>0.1013</v>
      </c>
      <c r="AJ34" s="28">
        <f t="shared" si="5"/>
        <v>14</v>
      </c>
      <c r="AK34" s="29">
        <f>+AH18</f>
        <v>49.642483713716501</v>
      </c>
      <c r="AL34" s="29">
        <f t="shared" si="6"/>
        <v>48.781430973496754</v>
      </c>
      <c r="AM34" s="30">
        <f t="shared" si="7"/>
        <v>0.86105274021974765</v>
      </c>
      <c r="AN34" s="29">
        <f t="shared" si="8"/>
        <v>8.7224642584260437E-2</v>
      </c>
    </row>
    <row r="35" spans="3:40" x14ac:dyDescent="0.35">
      <c r="M35" s="6"/>
      <c r="N35" s="6"/>
      <c r="O35" s="6"/>
      <c r="P35" s="6"/>
      <c r="Q35" s="6"/>
      <c r="S35" s="36" t="s">
        <v>92</v>
      </c>
      <c r="T35" s="6"/>
      <c r="AF35" s="32"/>
      <c r="AG35" s="32"/>
      <c r="AH35" s="28">
        <f t="shared" si="9"/>
        <v>8</v>
      </c>
      <c r="AI35" s="29">
        <v>7.1099999999999997E-2</v>
      </c>
      <c r="AJ35" s="28">
        <f t="shared" si="5"/>
        <v>13</v>
      </c>
      <c r="AK35" s="29">
        <f>+AH17</f>
        <v>49.566336269810563</v>
      </c>
      <c r="AL35" s="29">
        <f t="shared" si="6"/>
        <v>48.793168002623133</v>
      </c>
      <c r="AM35" s="30">
        <f t="shared" si="7"/>
        <v>0.77316826718742959</v>
      </c>
      <c r="AN35" s="29">
        <f t="shared" si="8"/>
        <v>5.4972263797026244E-2</v>
      </c>
    </row>
    <row r="36" spans="3:40" ht="15" thickBot="1" x14ac:dyDescent="0.4">
      <c r="N36" s="7"/>
      <c r="O36" s="9"/>
      <c r="P36" s="9"/>
      <c r="Q36" s="9"/>
      <c r="S36" s="35" t="s">
        <v>75</v>
      </c>
      <c r="T36" s="10">
        <f>+SQRT(T32)</f>
        <v>1.1482068213621708</v>
      </c>
      <c r="AF36" s="32"/>
      <c r="AG36" s="32"/>
      <c r="AH36" s="28">
        <v>9</v>
      </c>
      <c r="AI36" s="29">
        <v>4.2200000000000001E-2</v>
      </c>
      <c r="AJ36" s="28">
        <f t="shared" ref="AJ36:AJ37" si="10">+$AF$28-AH36+1</f>
        <v>12</v>
      </c>
      <c r="AK36" s="29">
        <f>+AH16</f>
        <v>49.099001512251562</v>
      </c>
      <c r="AL36" s="29">
        <f t="shared" ref="AL36:AL37" si="11">+AH13</f>
        <v>48.825648332160199</v>
      </c>
      <c r="AM36" s="30">
        <f t="shared" ref="AM36:AM37" si="12">+AK36-AL36</f>
        <v>0.27335318009136245</v>
      </c>
      <c r="AN36" s="29">
        <f t="shared" ref="AN36:AN37" si="13">+AI36*AM36</f>
        <v>1.1535504199855495E-2</v>
      </c>
    </row>
    <row r="37" spans="3:40" ht="16" x14ac:dyDescent="0.4">
      <c r="C37" s="15" t="s">
        <v>26</v>
      </c>
      <c r="D37" s="15"/>
      <c r="J37" s="7" t="s">
        <v>13</v>
      </c>
      <c r="K37" s="8" t="s">
        <v>24</v>
      </c>
      <c r="L37" s="6">
        <f>-TINV(2*K26,D28-1)</f>
        <v>-2.5394831906239612</v>
      </c>
      <c r="M37" s="6"/>
      <c r="N37" s="6"/>
      <c r="O37" s="6"/>
      <c r="P37" s="6"/>
      <c r="Q37" s="6"/>
      <c r="S37" s="35" t="s">
        <v>76</v>
      </c>
      <c r="T37" s="10">
        <f>+SQRT(T33)</f>
        <v>2.2051356149052963</v>
      </c>
      <c r="AH37" s="28">
        <v>10</v>
      </c>
      <c r="AI37" s="29">
        <v>1.4E-2</v>
      </c>
      <c r="AJ37" s="28">
        <f t="shared" si="10"/>
        <v>11</v>
      </c>
      <c r="AK37" s="29">
        <f t="shared" ref="AK37" si="14">+AH15</f>
        <v>49.054095211351523</v>
      </c>
      <c r="AL37" s="29">
        <f t="shared" si="11"/>
        <v>48.917598246509442</v>
      </c>
      <c r="AM37" s="30">
        <f t="shared" si="12"/>
        <v>0.13649696484208107</v>
      </c>
      <c r="AN37" s="29">
        <f t="shared" si="13"/>
        <v>1.910957507789135E-3</v>
      </c>
    </row>
    <row r="38" spans="3:40" x14ac:dyDescent="0.35">
      <c r="C38" s="13"/>
      <c r="D38" s="13"/>
      <c r="J38" s="6"/>
      <c r="K38" s="6"/>
      <c r="L38" s="6"/>
      <c r="M38" s="6"/>
      <c r="N38" s="6"/>
      <c r="O38" s="6"/>
      <c r="P38" s="6"/>
      <c r="Q38" s="6"/>
      <c r="AH38" s="31" t="s">
        <v>66</v>
      </c>
      <c r="AN38" s="29">
        <f>SUM(AN28:AN37)</f>
        <v>6.3916454573013208</v>
      </c>
    </row>
    <row r="39" spans="3:40" x14ac:dyDescent="0.35">
      <c r="C39" s="13" t="s">
        <v>27</v>
      </c>
      <c r="D39" s="13">
        <v>49.274583657849711</v>
      </c>
      <c r="J39" s="7" t="s">
        <v>14</v>
      </c>
      <c r="K39" s="9" t="s">
        <v>15</v>
      </c>
      <c r="L39" s="6">
        <f>+L37</f>
        <v>-2.5394831906239612</v>
      </c>
      <c r="M39" s="6"/>
      <c r="N39" s="6"/>
      <c r="O39" s="6"/>
      <c r="P39" s="6"/>
      <c r="Q39" s="6"/>
      <c r="T39" s="2"/>
      <c r="X39" s="6" t="s">
        <v>84</v>
      </c>
      <c r="Y39" s="6">
        <v>0.95</v>
      </c>
    </row>
    <row r="40" spans="3:40" x14ac:dyDescent="0.35">
      <c r="C40" s="13" t="s">
        <v>28</v>
      </c>
      <c r="D40" s="13">
        <v>0.33760528094616743</v>
      </c>
      <c r="J40" s="7" t="s">
        <v>16</v>
      </c>
      <c r="K40" s="6">
        <f>+L37</f>
        <v>-2.5394831906239612</v>
      </c>
      <c r="L40" s="9" t="s">
        <v>17</v>
      </c>
      <c r="M40" s="6"/>
      <c r="N40" s="6"/>
      <c r="O40" s="6"/>
      <c r="P40" s="6"/>
      <c r="Q40" s="6"/>
      <c r="S40" s="18"/>
      <c r="T40" s="2"/>
      <c r="X40" s="6" t="s">
        <v>57</v>
      </c>
      <c r="Y40" s="6">
        <v>0.05</v>
      </c>
    </row>
    <row r="41" spans="3:40" x14ac:dyDescent="0.35">
      <c r="C41" s="13" t="s">
        <v>29</v>
      </c>
      <c r="D41" s="13">
        <v>48.985846728930483</v>
      </c>
      <c r="J41" s="7"/>
      <c r="K41" s="6"/>
      <c r="L41" s="6"/>
      <c r="M41" s="6"/>
      <c r="N41" s="6"/>
      <c r="O41" s="6"/>
      <c r="P41" s="6"/>
      <c r="Q41" s="6"/>
      <c r="T41" s="2"/>
      <c r="X41" s="6" t="s">
        <v>85</v>
      </c>
      <c r="Y41" s="6">
        <f>+Y40/2</f>
        <v>2.5000000000000001E-2</v>
      </c>
    </row>
    <row r="42" spans="3:40" x14ac:dyDescent="0.35">
      <c r="C42" s="13" t="s">
        <v>30</v>
      </c>
      <c r="D42" s="13" t="e">
        <v>#N/A</v>
      </c>
      <c r="J42" s="7" t="s">
        <v>18</v>
      </c>
      <c r="K42" s="10">
        <f>+K18</f>
        <v>-2.1487114778449965</v>
      </c>
      <c r="L42" s="6"/>
      <c r="N42" s="6"/>
      <c r="O42" s="6"/>
      <c r="P42" s="6"/>
      <c r="Q42" s="6"/>
      <c r="X42" s="8" t="s">
        <v>86</v>
      </c>
      <c r="Y42" s="6">
        <f>1-Y41</f>
        <v>0.97499999999999998</v>
      </c>
    </row>
    <row r="43" spans="3:40" ht="15.5" x14ac:dyDescent="0.4">
      <c r="C43" s="13" t="s">
        <v>31</v>
      </c>
      <c r="D43" s="13">
        <v>1.5098167155170898</v>
      </c>
      <c r="J43" s="6"/>
      <c r="K43" s="6"/>
      <c r="L43" s="6"/>
      <c r="M43" s="6"/>
      <c r="N43" s="6"/>
      <c r="O43" s="6"/>
      <c r="P43" s="6"/>
      <c r="Q43" s="6"/>
      <c r="X43" s="6" t="s">
        <v>93</v>
      </c>
      <c r="Y43" s="10">
        <f>TINV(Y40,AC10+D28-2)</f>
        <v>2.0243941639119702</v>
      </c>
    </row>
    <row r="44" spans="3:40" x14ac:dyDescent="0.35">
      <c r="C44" s="13" t="s">
        <v>32</v>
      </c>
      <c r="D44" s="13">
        <v>2.2795465144548133</v>
      </c>
      <c r="J44" s="11" t="s">
        <v>80</v>
      </c>
      <c r="K44" s="6"/>
      <c r="L44" s="6"/>
      <c r="M44" s="6"/>
      <c r="N44" s="6"/>
      <c r="O44" s="6"/>
      <c r="P44" s="6"/>
      <c r="Q44" s="6"/>
      <c r="Y44" s="10">
        <f>+D29-AC11</f>
        <v>0.12184658119650749</v>
      </c>
    </row>
    <row r="45" spans="3:40" x14ac:dyDescent="0.35">
      <c r="C45" s="13" t="s">
        <v>33</v>
      </c>
      <c r="D45" s="13">
        <v>-0.47296966700717213</v>
      </c>
      <c r="J45" s="6" t="s">
        <v>72</v>
      </c>
      <c r="K45" t="s">
        <v>19</v>
      </c>
      <c r="L45" s="10">
        <f>1-_xlfn.T.DIST.RT(K42,D28-1)</f>
        <v>2.2379881206713415E-2</v>
      </c>
      <c r="M45" s="6" t="s">
        <v>71</v>
      </c>
      <c r="N45" s="6"/>
      <c r="O45" s="6"/>
      <c r="P45" s="6"/>
      <c r="Q45" s="6"/>
      <c r="X45" t="s">
        <v>102</v>
      </c>
      <c r="Y45" s="2">
        <f>+SQRT((19*(D33+AC15)/38))</f>
        <v>1.6782722119215328</v>
      </c>
    </row>
    <row r="46" spans="3:40" x14ac:dyDescent="0.35">
      <c r="C46" s="13" t="s">
        <v>34</v>
      </c>
      <c r="D46" s="13">
        <v>0.30701956970684108</v>
      </c>
      <c r="X46" t="s">
        <v>87</v>
      </c>
      <c r="Y46" s="2">
        <f>+Y45*SQRT(2/20)</f>
        <v>0.53071627234408347</v>
      </c>
    </row>
    <row r="47" spans="3:40" x14ac:dyDescent="0.35">
      <c r="C47" s="13" t="s">
        <v>35</v>
      </c>
      <c r="D47" s="13">
        <v>5.1520737542887218</v>
      </c>
      <c r="J47" s="3" t="s">
        <v>44</v>
      </c>
      <c r="X47" t="s">
        <v>103</v>
      </c>
      <c r="Y47" s="2">
        <f>+Y46*Y43</f>
        <v>1.0743789244264783</v>
      </c>
    </row>
    <row r="48" spans="3:40" x14ac:dyDescent="0.35">
      <c r="C48" s="13" t="s">
        <v>36</v>
      </c>
      <c r="D48" s="13">
        <v>46.759433257568162</v>
      </c>
    </row>
    <row r="49" spans="3:25" x14ac:dyDescent="0.35">
      <c r="C49" s="13" t="s">
        <v>37</v>
      </c>
      <c r="D49" s="13">
        <v>51.911507011856884</v>
      </c>
      <c r="J49" s="18" t="s">
        <v>81</v>
      </c>
      <c r="K49">
        <v>0.99</v>
      </c>
      <c r="L49" t="s">
        <v>82</v>
      </c>
      <c r="M49" s="18" t="s">
        <v>8</v>
      </c>
      <c r="N49">
        <v>0.01</v>
      </c>
      <c r="X49" s="36" t="s">
        <v>104</v>
      </c>
      <c r="Y49" s="6"/>
    </row>
    <row r="50" spans="3:25" x14ac:dyDescent="0.35">
      <c r="C50" s="13" t="s">
        <v>38</v>
      </c>
      <c r="D50" s="13">
        <v>985.49167315699424</v>
      </c>
      <c r="J50" s="18" t="s">
        <v>83</v>
      </c>
      <c r="X50" s="35" t="s">
        <v>75</v>
      </c>
      <c r="Y50" s="10">
        <f>+Y44-Y47</f>
        <v>-0.95253234322997082</v>
      </c>
    </row>
    <row r="51" spans="3:25" x14ac:dyDescent="0.35">
      <c r="C51" s="13" t="s">
        <v>39</v>
      </c>
      <c r="D51" s="13">
        <v>20</v>
      </c>
      <c r="X51" s="35" t="s">
        <v>76</v>
      </c>
      <c r="Y51" s="10">
        <f>+Y44+Y47</f>
        <v>1.1962255056229858</v>
      </c>
    </row>
    <row r="52" spans="3:25" ht="15" thickBot="1" x14ac:dyDescent="0.4">
      <c r="C52" s="14" t="s">
        <v>40</v>
      </c>
      <c r="D52" s="14">
        <v>0.70661597391560349</v>
      </c>
    </row>
    <row r="53" spans="3:25" x14ac:dyDescent="0.35">
      <c r="X53" t="s">
        <v>105</v>
      </c>
    </row>
    <row r="55" spans="3:25" x14ac:dyDescent="0.35">
      <c r="C55" s="34"/>
      <c r="D55" s="34"/>
      <c r="E55" s="34"/>
      <c r="F55" s="34"/>
      <c r="G55" s="34"/>
      <c r="H55" s="34"/>
      <c r="I55" s="34"/>
      <c r="J55" s="34"/>
      <c r="K55" s="34"/>
      <c r="L55" s="34"/>
    </row>
    <row r="56" spans="3:25" x14ac:dyDescent="0.35">
      <c r="C56" s="34"/>
      <c r="D56" s="34"/>
      <c r="E56" s="2">
        <v>46.759433257568162</v>
      </c>
      <c r="F56" s="2">
        <v>47.08595549792517</v>
      </c>
      <c r="G56" s="2">
        <v>47.263957253482658</v>
      </c>
      <c r="H56" s="2">
        <v>47.867579792102333</v>
      </c>
      <c r="I56" s="2">
        <v>48.546567609184422</v>
      </c>
      <c r="J56" s="2">
        <v>48.5884699</v>
      </c>
      <c r="K56" s="2">
        <v>48.781430973496754</v>
      </c>
      <c r="L56" s="2">
        <v>48.793168002623133</v>
      </c>
      <c r="M56" s="2">
        <v>48.825648332160199</v>
      </c>
      <c r="N56" s="2">
        <v>48.917598246509442</v>
      </c>
    </row>
    <row r="57" spans="3:25" x14ac:dyDescent="0.35">
      <c r="C57" s="2"/>
      <c r="D57" s="2"/>
      <c r="E57" s="2">
        <v>49.054095211351523</v>
      </c>
      <c r="F57" s="2">
        <v>49.099001512251562</v>
      </c>
      <c r="G57" s="2">
        <v>49.566336269810563</v>
      </c>
      <c r="H57" s="2">
        <v>49.642483713716501</v>
      </c>
      <c r="I57" s="2">
        <v>49.826797362504294</v>
      </c>
      <c r="J57" s="2">
        <v>50.336455600000001</v>
      </c>
      <c r="K57" s="2">
        <v>51.125808181415778</v>
      </c>
      <c r="L57" s="2">
        <v>51.7096537577454</v>
      </c>
      <c r="M57" s="2">
        <v>51.789725671289489</v>
      </c>
      <c r="N57" s="2">
        <v>51.911507011856884</v>
      </c>
    </row>
  </sheetData>
  <sortState ref="H5:H24">
    <sortCondition ref="H5:H24"/>
  </sortState>
  <printOptions horizontalCentered="1"/>
  <pageMargins left="0.23622047244094491" right="0.23622047244094491" top="0.19685039370078741" bottom="0.15748031496062992" header="0.11811023622047245" footer="0.1181102362204724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HERNANDEZ MARCH</dc:creator>
  <cp:lastModifiedBy>JULIO HERNANDEZ MARCH</cp:lastModifiedBy>
  <cp:lastPrinted>2015-06-17T22:39:14Z</cp:lastPrinted>
  <dcterms:created xsi:type="dcterms:W3CDTF">2015-05-09T20:53:39Z</dcterms:created>
  <dcterms:modified xsi:type="dcterms:W3CDTF">2015-07-03T15:24:59Z</dcterms:modified>
</cp:coreProperties>
</file>